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T:\8 Affärsutveckling\14 Miljö\11 Energi\Administration\1 Energi Locum (Mål, Statistik, Riktlinjer mm)\Mallar\LCC\LCC mall (DAVB 2023.07)\"/>
    </mc:Choice>
  </mc:AlternateContent>
  <xr:revisionPtr revIDLastSave="0" documentId="8_{056AE7F9-CD9D-4F94-A8F6-AB1749FD07BF}" xr6:coauthVersionLast="47" xr6:coauthVersionMax="47" xr10:uidLastSave="{00000000-0000-0000-0000-000000000000}"/>
  <bookViews>
    <workbookView xWindow="43200" yWindow="0" windowWidth="14400" windowHeight="15600" activeTab="1" xr2:uid="{00000000-000D-0000-FFFF-FFFF00000000}"/>
  </bookViews>
  <sheets>
    <sheet name="Lathund" sheetId="7" r:id="rId1"/>
    <sheet name="Sammanställning" sheetId="1" r:id="rId2"/>
    <sheet name="Data - Rör ej!" sheetId="6" state="hidden" r:id="rId3"/>
    <sheet name="Energipriser 2023" sheetId="8" state="hidden" r:id="rId4"/>
  </sheets>
  <definedNames>
    <definedName name="Diarienr">Sammanställning!$K$1</definedName>
    <definedName name="Informationssäkerhetsklass">Sammanställning!$I$2</definedName>
    <definedName name="Projektnamn">Sammanställning!$I$3</definedName>
    <definedName name="Projektnr">Sammanställning!$J$1</definedName>
    <definedName name="_xlnm.Print_Area" localSheetId="1">Sammanställning!$A$1:$M$80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I12" i="1" l="1"/>
  <c r="L26" i="6" l="1"/>
  <c r="L17" i="6"/>
  <c r="L8" i="6"/>
  <c r="L16" i="6"/>
  <c r="L25" i="6"/>
  <c r="L7" i="6"/>
  <c r="L23" i="6"/>
  <c r="L24" i="6"/>
  <c r="L15" i="6"/>
  <c r="L5" i="6"/>
  <c r="L14" i="6"/>
  <c r="L6" i="6"/>
  <c r="H7" i="6" l="1"/>
  <c r="H6" i="6"/>
  <c r="G6" i="6"/>
  <c r="H5" i="6"/>
  <c r="G2" i="6"/>
  <c r="H8" i="6"/>
  <c r="H3" i="6"/>
  <c r="G3" i="6"/>
  <c r="H2" i="6"/>
  <c r="P27" i="6" l="1"/>
  <c r="T27" i="6"/>
  <c r="X27" i="6"/>
  <c r="AB27" i="6"/>
  <c r="AF27" i="6"/>
  <c r="AJ27" i="6"/>
  <c r="AN27" i="6"/>
  <c r="AR27" i="6"/>
  <c r="AV27" i="6"/>
  <c r="AZ27" i="6"/>
  <c r="BD27" i="6"/>
  <c r="BH27" i="6"/>
  <c r="N28" i="6"/>
  <c r="R28" i="6"/>
  <c r="V28" i="6"/>
  <c r="Z28" i="6"/>
  <c r="AD28" i="6"/>
  <c r="AH28" i="6"/>
  <c r="AL28" i="6"/>
  <c r="AP28" i="6"/>
  <c r="AT28" i="6"/>
  <c r="AX28" i="6"/>
  <c r="BB28" i="6"/>
  <c r="BF28" i="6"/>
  <c r="BJ28" i="6"/>
  <c r="N18" i="6"/>
  <c r="R18" i="6"/>
  <c r="V18" i="6"/>
  <c r="Z18" i="6"/>
  <c r="AD18" i="6"/>
  <c r="AH18" i="6"/>
  <c r="AL18" i="6"/>
  <c r="AP18" i="6"/>
  <c r="AT18" i="6"/>
  <c r="M27" i="6"/>
  <c r="Q27" i="6"/>
  <c r="U27" i="6"/>
  <c r="Y27" i="6"/>
  <c r="AC27" i="6"/>
  <c r="AG27" i="6"/>
  <c r="AK27" i="6"/>
  <c r="AO27" i="6"/>
  <c r="AS27" i="6"/>
  <c r="AW27" i="6"/>
  <c r="BA27" i="6"/>
  <c r="BE27" i="6"/>
  <c r="BI27" i="6"/>
  <c r="O28" i="6"/>
  <c r="S28" i="6"/>
  <c r="W28" i="6"/>
  <c r="AA28" i="6"/>
  <c r="AE28" i="6"/>
  <c r="AI28" i="6"/>
  <c r="AM28" i="6"/>
  <c r="AQ28" i="6"/>
  <c r="AU28" i="6"/>
  <c r="AY28" i="6"/>
  <c r="BC28" i="6"/>
  <c r="BG28" i="6"/>
  <c r="L28" i="6"/>
  <c r="O18" i="6"/>
  <c r="S18" i="6"/>
  <c r="W18" i="6"/>
  <c r="AA18" i="6"/>
  <c r="AE18" i="6"/>
  <c r="AI18" i="6"/>
  <c r="AM18" i="6"/>
  <c r="AQ18" i="6"/>
  <c r="AU18" i="6"/>
  <c r="AY18" i="6"/>
  <c r="BC18" i="6"/>
  <c r="O27" i="6"/>
  <c r="W27" i="6"/>
  <c r="AE27" i="6"/>
  <c r="AM27" i="6"/>
  <c r="AU27" i="6"/>
  <c r="BC27" i="6"/>
  <c r="M28" i="6"/>
  <c r="U28" i="6"/>
  <c r="AC28" i="6"/>
  <c r="AK28" i="6"/>
  <c r="AS28" i="6"/>
  <c r="BA28" i="6"/>
  <c r="BI28" i="6"/>
  <c r="Q18" i="6"/>
  <c r="Y18" i="6"/>
  <c r="AG18" i="6"/>
  <c r="AO18" i="6"/>
  <c r="AW18" i="6"/>
  <c r="BB18" i="6"/>
  <c r="BG18" i="6"/>
  <c r="M19" i="6"/>
  <c r="Q19" i="6"/>
  <c r="U19" i="6"/>
  <c r="Y19" i="6"/>
  <c r="AC19" i="6"/>
  <c r="AG19" i="6"/>
  <c r="AK19" i="6"/>
  <c r="AO19" i="6"/>
  <c r="AS19" i="6"/>
  <c r="AW19" i="6"/>
  <c r="BA19" i="6"/>
  <c r="BE19" i="6"/>
  <c r="BI19" i="6"/>
  <c r="AJ26" i="6"/>
  <c r="AN26" i="6"/>
  <c r="AR26" i="6"/>
  <c r="AV26" i="6"/>
  <c r="AZ26" i="6"/>
  <c r="BD26" i="6"/>
  <c r="BH26" i="6"/>
  <c r="AJ17" i="6"/>
  <c r="AN17" i="6"/>
  <c r="AR17" i="6"/>
  <c r="AV17" i="6"/>
  <c r="AZ17" i="6"/>
  <c r="BD17" i="6"/>
  <c r="BH17" i="6"/>
  <c r="AG25" i="6"/>
  <c r="AK25" i="6"/>
  <c r="AO25" i="6"/>
  <c r="AS25" i="6"/>
  <c r="AW25" i="6"/>
  <c r="BA25" i="6"/>
  <c r="BE25" i="6"/>
  <c r="BI25" i="6"/>
  <c r="AH16" i="6"/>
  <c r="AL16" i="6"/>
  <c r="AP16" i="6"/>
  <c r="AT16" i="6"/>
  <c r="AX16" i="6"/>
  <c r="BB16" i="6"/>
  <c r="BF16" i="6"/>
  <c r="BJ16" i="6"/>
  <c r="AH15" i="6"/>
  <c r="AL15" i="6"/>
  <c r="AP15" i="6"/>
  <c r="AT15" i="6"/>
  <c r="AX15" i="6"/>
  <c r="BB15" i="6"/>
  <c r="R27" i="6"/>
  <c r="Z27" i="6"/>
  <c r="AH27" i="6"/>
  <c r="AP27" i="6"/>
  <c r="AX27" i="6"/>
  <c r="BF27" i="6"/>
  <c r="P28" i="6"/>
  <c r="X28" i="6"/>
  <c r="AF28" i="6"/>
  <c r="AN28" i="6"/>
  <c r="AV28" i="6"/>
  <c r="BD28" i="6"/>
  <c r="L27" i="6"/>
  <c r="T18" i="6"/>
  <c r="AB18" i="6"/>
  <c r="AJ18" i="6"/>
  <c r="AR18" i="6"/>
  <c r="AX18" i="6"/>
  <c r="BD18" i="6"/>
  <c r="BH18" i="6"/>
  <c r="N19" i="6"/>
  <c r="R19" i="6"/>
  <c r="V19" i="6"/>
  <c r="Z19" i="6"/>
  <c r="AD19" i="6"/>
  <c r="AH19" i="6"/>
  <c r="AL19" i="6"/>
  <c r="AP19" i="6"/>
  <c r="AT19" i="6"/>
  <c r="AX19" i="6"/>
  <c r="BB19" i="6"/>
  <c r="BF19" i="6"/>
  <c r="BJ19" i="6"/>
  <c r="AG26" i="6"/>
  <c r="AK26" i="6"/>
  <c r="AO26" i="6"/>
  <c r="AS26" i="6"/>
  <c r="AW26" i="6"/>
  <c r="BA26" i="6"/>
  <c r="BE26" i="6"/>
  <c r="BI26" i="6"/>
  <c r="AG17" i="6"/>
  <c r="AK17" i="6"/>
  <c r="AO17" i="6"/>
  <c r="AS17" i="6"/>
  <c r="AW17" i="6"/>
  <c r="BA17" i="6"/>
  <c r="BE17" i="6"/>
  <c r="BI17" i="6"/>
  <c r="AH25" i="6"/>
  <c r="AL25" i="6"/>
  <c r="AP25" i="6"/>
  <c r="AT25" i="6"/>
  <c r="AX25" i="6"/>
  <c r="BB25" i="6"/>
  <c r="BF25" i="6"/>
  <c r="BJ25" i="6"/>
  <c r="AI16" i="6"/>
  <c r="AM16" i="6"/>
  <c r="AQ16" i="6"/>
  <c r="AU16" i="6"/>
  <c r="AY16" i="6"/>
  <c r="BC16" i="6"/>
  <c r="BG16" i="6"/>
  <c r="M25" i="6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Y25" i="6" s="1"/>
  <c r="Z25" i="6" s="1"/>
  <c r="AA25" i="6" s="1"/>
  <c r="AB25" i="6" s="1"/>
  <c r="AC25" i="6" s="1"/>
  <c r="AD25" i="6" s="1"/>
  <c r="AE25" i="6" s="1"/>
  <c r="AF25" i="6" s="1"/>
  <c r="S27" i="6"/>
  <c r="AA27" i="6"/>
  <c r="AI27" i="6"/>
  <c r="AQ27" i="6"/>
  <c r="AY27" i="6"/>
  <c r="BG27" i="6"/>
  <c r="Q28" i="6"/>
  <c r="Y28" i="6"/>
  <c r="AG28" i="6"/>
  <c r="AO28" i="6"/>
  <c r="AW28" i="6"/>
  <c r="BE28" i="6"/>
  <c r="M18" i="6"/>
  <c r="U18" i="6"/>
  <c r="AC18" i="6"/>
  <c r="AK18" i="6"/>
  <c r="AS18" i="6"/>
  <c r="AZ18" i="6"/>
  <c r="BE18" i="6"/>
  <c r="BI18" i="6"/>
  <c r="O19" i="6"/>
  <c r="S19" i="6"/>
  <c r="W19" i="6"/>
  <c r="AA19" i="6"/>
  <c r="AE19" i="6"/>
  <c r="AI19" i="6"/>
  <c r="AM19" i="6"/>
  <c r="AQ19" i="6"/>
  <c r="AU19" i="6"/>
  <c r="AY19" i="6"/>
  <c r="BC19" i="6"/>
  <c r="BG19" i="6"/>
  <c r="L19" i="6"/>
  <c r="AH26" i="6"/>
  <c r="AL26" i="6"/>
  <c r="AP26" i="6"/>
  <c r="AT26" i="6"/>
  <c r="AX26" i="6"/>
  <c r="BB26" i="6"/>
  <c r="BF26" i="6"/>
  <c r="BJ26" i="6"/>
  <c r="AH17" i="6"/>
  <c r="AL17" i="6"/>
  <c r="AP17" i="6"/>
  <c r="AT17" i="6"/>
  <c r="AX17" i="6"/>
  <c r="BB17" i="6"/>
  <c r="BF17" i="6"/>
  <c r="BJ17" i="6"/>
  <c r="AI25" i="6"/>
  <c r="AM25" i="6"/>
  <c r="AQ25" i="6"/>
  <c r="AU25" i="6"/>
  <c r="AY25" i="6"/>
  <c r="BC25" i="6"/>
  <c r="BG25" i="6"/>
  <c r="AJ16" i="6"/>
  <c r="AN16" i="6"/>
  <c r="AR16" i="6"/>
  <c r="AV16" i="6"/>
  <c r="AZ16" i="6"/>
  <c r="BD16" i="6"/>
  <c r="BH16" i="6"/>
  <c r="M16" i="6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Y16" i="6" s="1"/>
  <c r="Z16" i="6" s="1"/>
  <c r="AA16" i="6" s="1"/>
  <c r="AB16" i="6" s="1"/>
  <c r="AC16" i="6" s="1"/>
  <c r="AD16" i="6" s="1"/>
  <c r="AE16" i="6" s="1"/>
  <c r="AF16" i="6" s="1"/>
  <c r="AJ15" i="6"/>
  <c r="AN15" i="6"/>
  <c r="AR15" i="6"/>
  <c r="AV15" i="6"/>
  <c r="AZ15" i="6"/>
  <c r="N27" i="6"/>
  <c r="AT27" i="6"/>
  <c r="AB28" i="6"/>
  <c r="BH28" i="6"/>
  <c r="AN18" i="6"/>
  <c r="BJ18" i="6"/>
  <c r="AB19" i="6"/>
  <c r="AR19" i="6"/>
  <c r="BH19" i="6"/>
  <c r="AQ26" i="6"/>
  <c r="BG26" i="6"/>
  <c r="AQ17" i="6"/>
  <c r="BG17" i="6"/>
  <c r="AR25" i="6"/>
  <c r="BH25" i="6"/>
  <c r="AS16" i="6"/>
  <c r="BI16" i="6"/>
  <c r="AG15" i="6"/>
  <c r="AO15" i="6"/>
  <c r="AW15" i="6"/>
  <c r="BD15" i="6"/>
  <c r="BH15" i="6"/>
  <c r="AJ23" i="6"/>
  <c r="AN23" i="6"/>
  <c r="AR23" i="6"/>
  <c r="AV23" i="6"/>
  <c r="AZ23" i="6"/>
  <c r="BD23" i="6"/>
  <c r="BH23" i="6"/>
  <c r="AH24" i="6"/>
  <c r="AL24" i="6"/>
  <c r="AP24" i="6"/>
  <c r="AT24" i="6"/>
  <c r="AX24" i="6"/>
  <c r="BB24" i="6"/>
  <c r="BF24" i="6"/>
  <c r="BJ24" i="6"/>
  <c r="AH14" i="6"/>
  <c r="AL14" i="6"/>
  <c r="AP14" i="6"/>
  <c r="AT14" i="6"/>
  <c r="AX14" i="6"/>
  <c r="BB14" i="6"/>
  <c r="BF14" i="6"/>
  <c r="BJ14" i="6"/>
  <c r="O9" i="6"/>
  <c r="S9" i="6"/>
  <c r="W9" i="6"/>
  <c r="AA9" i="6"/>
  <c r="AE9" i="6"/>
  <c r="AI9" i="6"/>
  <c r="AM9" i="6"/>
  <c r="AQ9" i="6"/>
  <c r="AU9" i="6"/>
  <c r="AY9" i="6"/>
  <c r="BC9" i="6"/>
  <c r="BG9" i="6"/>
  <c r="L9" i="6"/>
  <c r="P10" i="6"/>
  <c r="T10" i="6"/>
  <c r="X10" i="6"/>
  <c r="AB10" i="6"/>
  <c r="AF10" i="6"/>
  <c r="AJ10" i="6"/>
  <c r="AN10" i="6"/>
  <c r="AR10" i="6"/>
  <c r="AV10" i="6"/>
  <c r="AZ10" i="6"/>
  <c r="BD10" i="6"/>
  <c r="BH10" i="6"/>
  <c r="AG8" i="6"/>
  <c r="AK8" i="6"/>
  <c r="AO8" i="6"/>
  <c r="AS8" i="6"/>
  <c r="AW8" i="6"/>
  <c r="BA8" i="6"/>
  <c r="BE8" i="6"/>
  <c r="BI8" i="6"/>
  <c r="AI7" i="6"/>
  <c r="AM7" i="6"/>
  <c r="AQ7" i="6"/>
  <c r="AU7" i="6"/>
  <c r="AY7" i="6"/>
  <c r="BC7" i="6"/>
  <c r="BG7" i="6"/>
  <c r="M7" i="6"/>
  <c r="AI6" i="6"/>
  <c r="AM6" i="6"/>
  <c r="AQ6" i="6"/>
  <c r="AU6" i="6"/>
  <c r="AY6" i="6"/>
  <c r="BC6" i="6"/>
  <c r="BG6" i="6"/>
  <c r="M6" i="6"/>
  <c r="N6" i="6" s="1"/>
  <c r="AI5" i="6"/>
  <c r="AM5" i="6"/>
  <c r="AQ5" i="6"/>
  <c r="AU5" i="6"/>
  <c r="AY5" i="6"/>
  <c r="BC5" i="6"/>
  <c r="BG5" i="6"/>
  <c r="AG6" i="6"/>
  <c r="AG34" i="6" s="1"/>
  <c r="AS6" i="6"/>
  <c r="BE6" i="6"/>
  <c r="AK5" i="6"/>
  <c r="AW5" i="6"/>
  <c r="BE5" i="6"/>
  <c r="BC26" i="6"/>
  <c r="BD25" i="6"/>
  <c r="AM15" i="6"/>
  <c r="BG15" i="6"/>
  <c r="AI23" i="6"/>
  <c r="AY23" i="6"/>
  <c r="AG24" i="6"/>
  <c r="AG43" i="6" s="1"/>
  <c r="AS24" i="6"/>
  <c r="AS43" i="6" s="1"/>
  <c r="BA24" i="6"/>
  <c r="BA14" i="6"/>
  <c r="R9" i="6"/>
  <c r="AD9" i="6"/>
  <c r="AL9" i="6"/>
  <c r="AX9" i="6"/>
  <c r="BJ9" i="6"/>
  <c r="O10" i="6"/>
  <c r="AA10" i="6"/>
  <c r="AI10" i="6"/>
  <c r="AU10" i="6"/>
  <c r="BC10" i="6"/>
  <c r="AJ8" i="6"/>
  <c r="AV8" i="6"/>
  <c r="AH7" i="6"/>
  <c r="AT7" i="6"/>
  <c r="BF7" i="6"/>
  <c r="AH6" i="6"/>
  <c r="AH34" i="6" s="1"/>
  <c r="AT6" i="6"/>
  <c r="BF6" i="6"/>
  <c r="AL5" i="6"/>
  <c r="AX5" i="6"/>
  <c r="BJ5" i="6"/>
  <c r="V27" i="6"/>
  <c r="BB27" i="6"/>
  <c r="AJ28" i="6"/>
  <c r="P18" i="6"/>
  <c r="AV18" i="6"/>
  <c r="P19" i="6"/>
  <c r="AF19" i="6"/>
  <c r="AV19" i="6"/>
  <c r="L18" i="6"/>
  <c r="AU26" i="6"/>
  <c r="M26" i="6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Y26" i="6" s="1"/>
  <c r="Z26" i="6" s="1"/>
  <c r="AA26" i="6" s="1"/>
  <c r="AB26" i="6" s="1"/>
  <c r="AC26" i="6" s="1"/>
  <c r="AD26" i="6" s="1"/>
  <c r="AE26" i="6" s="1"/>
  <c r="AF26" i="6" s="1"/>
  <c r="AU17" i="6"/>
  <c r="M17" i="6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X17" i="6" s="1"/>
  <c r="Y17" i="6" s="1"/>
  <c r="Z17" i="6" s="1"/>
  <c r="AA17" i="6" s="1"/>
  <c r="AB17" i="6" s="1"/>
  <c r="AC17" i="6" s="1"/>
  <c r="AD17" i="6" s="1"/>
  <c r="AE17" i="6" s="1"/>
  <c r="AF17" i="6" s="1"/>
  <c r="AV25" i="6"/>
  <c r="AG16" i="6"/>
  <c r="AW16" i="6"/>
  <c r="AI15" i="6"/>
  <c r="AQ15" i="6"/>
  <c r="AY15" i="6"/>
  <c r="BE15" i="6"/>
  <c r="BI15" i="6"/>
  <c r="AG23" i="6"/>
  <c r="AK23" i="6"/>
  <c r="AO23" i="6"/>
  <c r="AS23" i="6"/>
  <c r="AW23" i="6"/>
  <c r="BA23" i="6"/>
  <c r="BE23" i="6"/>
  <c r="BI23" i="6"/>
  <c r="AI24" i="6"/>
  <c r="AM24" i="6"/>
  <c r="AQ24" i="6"/>
  <c r="AU24" i="6"/>
  <c r="AY24" i="6"/>
  <c r="BC24" i="6"/>
  <c r="BG24" i="6"/>
  <c r="M23" i="6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Y23" i="6" s="1"/>
  <c r="Z23" i="6" s="1"/>
  <c r="AA23" i="6" s="1"/>
  <c r="AB23" i="6" s="1"/>
  <c r="AC23" i="6" s="1"/>
  <c r="AD23" i="6" s="1"/>
  <c r="AE23" i="6" s="1"/>
  <c r="AF23" i="6" s="1"/>
  <c r="AI14" i="6"/>
  <c r="AM14" i="6"/>
  <c r="AQ14" i="6"/>
  <c r="AU14" i="6"/>
  <c r="AY14" i="6"/>
  <c r="BC14" i="6"/>
  <c r="BG14" i="6"/>
  <c r="M14" i="6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Z14" i="6" s="1"/>
  <c r="AA14" i="6" s="1"/>
  <c r="AB14" i="6" s="1"/>
  <c r="AC14" i="6" s="1"/>
  <c r="AD14" i="6" s="1"/>
  <c r="AE14" i="6" s="1"/>
  <c r="AF14" i="6" s="1"/>
  <c r="P9" i="6"/>
  <c r="T9" i="6"/>
  <c r="X9" i="6"/>
  <c r="AB9" i="6"/>
  <c r="AF9" i="6"/>
  <c r="AJ9" i="6"/>
  <c r="AN9" i="6"/>
  <c r="AR9" i="6"/>
  <c r="AV9" i="6"/>
  <c r="AZ9" i="6"/>
  <c r="BD9" i="6"/>
  <c r="BH9" i="6"/>
  <c r="M10" i="6"/>
  <c r="Q10" i="6"/>
  <c r="U10" i="6"/>
  <c r="Y10" i="6"/>
  <c r="AC10" i="6"/>
  <c r="AG10" i="6"/>
  <c r="AK10" i="6"/>
  <c r="AO10" i="6"/>
  <c r="AS10" i="6"/>
  <c r="AW10" i="6"/>
  <c r="BA10" i="6"/>
  <c r="BE10" i="6"/>
  <c r="BI10" i="6"/>
  <c r="AH8" i="6"/>
  <c r="AL8" i="6"/>
  <c r="AP8" i="6"/>
  <c r="AT8" i="6"/>
  <c r="AX8" i="6"/>
  <c r="BB8" i="6"/>
  <c r="BF8" i="6"/>
  <c r="BJ8" i="6"/>
  <c r="AJ7" i="6"/>
  <c r="AN7" i="6"/>
  <c r="AR7" i="6"/>
  <c r="AV7" i="6"/>
  <c r="AZ7" i="6"/>
  <c r="BD7" i="6"/>
  <c r="BH7" i="6"/>
  <c r="AJ6" i="6"/>
  <c r="AN6" i="6"/>
  <c r="AR6" i="6"/>
  <c r="AV6" i="6"/>
  <c r="AZ6" i="6"/>
  <c r="BD6" i="6"/>
  <c r="BH6" i="6"/>
  <c r="AJ5" i="6"/>
  <c r="AN5" i="6"/>
  <c r="AR5" i="6"/>
  <c r="AV5" i="6"/>
  <c r="AZ5" i="6"/>
  <c r="BD5" i="6"/>
  <c r="BH5" i="6"/>
  <c r="AO6" i="6"/>
  <c r="BA6" i="6"/>
  <c r="AG5" i="6"/>
  <c r="AS5" i="6"/>
  <c r="BA5" i="6"/>
  <c r="AM17" i="6"/>
  <c r="AN25" i="6"/>
  <c r="BE16" i="6"/>
  <c r="BC15" i="6"/>
  <c r="AM23" i="6"/>
  <c r="AU23" i="6"/>
  <c r="BG23" i="6"/>
  <c r="AK24" i="6"/>
  <c r="AW24" i="6"/>
  <c r="BI24" i="6"/>
  <c r="AK14" i="6"/>
  <c r="AS14" i="6"/>
  <c r="BE14" i="6"/>
  <c r="N9" i="6"/>
  <c r="Z9" i="6"/>
  <c r="AH9" i="6"/>
  <c r="AT9" i="6"/>
  <c r="BF9" i="6"/>
  <c r="W10" i="6"/>
  <c r="AM10" i="6"/>
  <c r="AY10" i="6"/>
  <c r="BG10" i="6"/>
  <c r="AN8" i="6"/>
  <c r="AZ8" i="6"/>
  <c r="BH8" i="6"/>
  <c r="AP7" i="6"/>
  <c r="BB7" i="6"/>
  <c r="BJ7" i="6"/>
  <c r="AP6" i="6"/>
  <c r="AP34" i="6" s="1"/>
  <c r="BB6" i="6"/>
  <c r="AH5" i="6"/>
  <c r="AT5" i="6"/>
  <c r="BB5" i="6"/>
  <c r="AD27" i="6"/>
  <c r="BJ27" i="6"/>
  <c r="AR28" i="6"/>
  <c r="X18" i="6"/>
  <c r="BA18" i="6"/>
  <c r="T19" i="6"/>
  <c r="AJ19" i="6"/>
  <c r="AZ19" i="6"/>
  <c r="AI26" i="6"/>
  <c r="AY26" i="6"/>
  <c r="AI17" i="6"/>
  <c r="AY17" i="6"/>
  <c r="AJ25" i="6"/>
  <c r="AZ25" i="6"/>
  <c r="AK16" i="6"/>
  <c r="BA16" i="6"/>
  <c r="AK15" i="6"/>
  <c r="AS15" i="6"/>
  <c r="BA15" i="6"/>
  <c r="BF15" i="6"/>
  <c r="BJ15" i="6"/>
  <c r="AH23" i="6"/>
  <c r="AL23" i="6"/>
  <c r="AP23" i="6"/>
  <c r="AT23" i="6"/>
  <c r="AX23" i="6"/>
  <c r="BB23" i="6"/>
  <c r="BF23" i="6"/>
  <c r="BJ23" i="6"/>
  <c r="AJ24" i="6"/>
  <c r="AN24" i="6"/>
  <c r="AR24" i="6"/>
  <c r="AV24" i="6"/>
  <c r="AZ24" i="6"/>
  <c r="BD24" i="6"/>
  <c r="BH24" i="6"/>
  <c r="AJ14" i="6"/>
  <c r="AN14" i="6"/>
  <c r="AR14" i="6"/>
  <c r="AV14" i="6"/>
  <c r="AZ14" i="6"/>
  <c r="BD14" i="6"/>
  <c r="BH14" i="6"/>
  <c r="M9" i="6"/>
  <c r="Q9" i="6"/>
  <c r="U9" i="6"/>
  <c r="Y9" i="6"/>
  <c r="AC9" i="6"/>
  <c r="AG9" i="6"/>
  <c r="AK9" i="6"/>
  <c r="AO9" i="6"/>
  <c r="AS9" i="6"/>
  <c r="AW9" i="6"/>
  <c r="BA9" i="6"/>
  <c r="BE9" i="6"/>
  <c r="BI9" i="6"/>
  <c r="N10" i="6"/>
  <c r="R10" i="6"/>
  <c r="V10" i="6"/>
  <c r="Z10" i="6"/>
  <c r="AD10" i="6"/>
  <c r="AH10" i="6"/>
  <c r="AL10" i="6"/>
  <c r="AP10" i="6"/>
  <c r="AT10" i="6"/>
  <c r="AX10" i="6"/>
  <c r="BB10" i="6"/>
  <c r="BF10" i="6"/>
  <c r="BJ10" i="6"/>
  <c r="AI8" i="6"/>
  <c r="AM8" i="6"/>
  <c r="AQ8" i="6"/>
  <c r="AU8" i="6"/>
  <c r="AY8" i="6"/>
  <c r="BC8" i="6"/>
  <c r="BG8" i="6"/>
  <c r="AG7" i="6"/>
  <c r="AK7" i="6"/>
  <c r="AO7" i="6"/>
  <c r="AS7" i="6"/>
  <c r="AW7" i="6"/>
  <c r="BA7" i="6"/>
  <c r="BE7" i="6"/>
  <c r="BI7" i="6"/>
  <c r="AK6" i="6"/>
  <c r="AK34" i="6" s="1"/>
  <c r="AW6" i="6"/>
  <c r="BI6" i="6"/>
  <c r="AO5" i="6"/>
  <c r="BI5" i="6"/>
  <c r="AL27" i="6"/>
  <c r="T28" i="6"/>
  <c r="AZ28" i="6"/>
  <c r="AF18" i="6"/>
  <c r="BF18" i="6"/>
  <c r="X19" i="6"/>
  <c r="AN19" i="6"/>
  <c r="BD19" i="6"/>
  <c r="AM26" i="6"/>
  <c r="BC17" i="6"/>
  <c r="AO16" i="6"/>
  <c r="AU15" i="6"/>
  <c r="M15" i="6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D15" i="6" s="1"/>
  <c r="AE15" i="6" s="1"/>
  <c r="AF15" i="6" s="1"/>
  <c r="AQ23" i="6"/>
  <c r="BC23" i="6"/>
  <c r="AO24" i="6"/>
  <c r="BE24" i="6"/>
  <c r="AG14" i="6"/>
  <c r="AO14" i="6"/>
  <c r="AW14" i="6"/>
  <c r="BI14" i="6"/>
  <c r="V9" i="6"/>
  <c r="AP9" i="6"/>
  <c r="BB9" i="6"/>
  <c r="S10" i="6"/>
  <c r="AE10" i="6"/>
  <c r="AQ10" i="6"/>
  <c r="L10" i="6"/>
  <c r="AR8" i="6"/>
  <c r="BD8" i="6"/>
  <c r="AL7" i="6"/>
  <c r="AX7" i="6"/>
  <c r="AL6" i="6"/>
  <c r="AX6" i="6"/>
  <c r="BJ6" i="6"/>
  <c r="AP5" i="6"/>
  <c r="BF5" i="6"/>
  <c r="M5" i="6"/>
  <c r="M24" i="6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Y24" i="6" s="1"/>
  <c r="Z24" i="6" s="1"/>
  <c r="AA24" i="6" s="1"/>
  <c r="AB24" i="6" s="1"/>
  <c r="AC24" i="6" s="1"/>
  <c r="AD24" i="6" s="1"/>
  <c r="AE24" i="6" s="1"/>
  <c r="AF24" i="6" s="1"/>
  <c r="M8" i="6"/>
  <c r="C359" i="6"/>
  <c r="D359" i="6"/>
  <c r="E359" i="6"/>
  <c r="F359" i="6"/>
  <c r="G359" i="6"/>
  <c r="C360" i="6"/>
  <c r="D360" i="6"/>
  <c r="E360" i="6"/>
  <c r="F360" i="6"/>
  <c r="G360" i="6"/>
  <c r="C361" i="6"/>
  <c r="D361" i="6"/>
  <c r="E361" i="6"/>
  <c r="F361" i="6"/>
  <c r="G361" i="6"/>
  <c r="C362" i="6"/>
  <c r="D362" i="6"/>
  <c r="E362" i="6"/>
  <c r="F362" i="6"/>
  <c r="G362" i="6"/>
  <c r="C363" i="6"/>
  <c r="D363" i="6"/>
  <c r="E363" i="6"/>
  <c r="F363" i="6"/>
  <c r="G363" i="6"/>
  <c r="C340" i="6"/>
  <c r="D340" i="6"/>
  <c r="E340" i="6"/>
  <c r="F340" i="6"/>
  <c r="G340" i="6"/>
  <c r="C341" i="6"/>
  <c r="D341" i="6"/>
  <c r="E341" i="6"/>
  <c r="F341" i="6"/>
  <c r="G341" i="6"/>
  <c r="C342" i="6"/>
  <c r="D342" i="6"/>
  <c r="E342" i="6"/>
  <c r="F342" i="6"/>
  <c r="G342" i="6"/>
  <c r="C343" i="6"/>
  <c r="D343" i="6"/>
  <c r="E343" i="6"/>
  <c r="F343" i="6"/>
  <c r="G343" i="6"/>
  <c r="C344" i="6"/>
  <c r="D344" i="6"/>
  <c r="E344" i="6"/>
  <c r="F344" i="6"/>
  <c r="G344" i="6"/>
  <c r="C326" i="6"/>
  <c r="D326" i="6"/>
  <c r="E326" i="6"/>
  <c r="F326" i="6"/>
  <c r="G326" i="6"/>
  <c r="C322" i="6"/>
  <c r="D322" i="6"/>
  <c r="E322" i="6"/>
  <c r="F322" i="6"/>
  <c r="G322" i="6"/>
  <c r="C323" i="6"/>
  <c r="D323" i="6"/>
  <c r="E323" i="6"/>
  <c r="F323" i="6"/>
  <c r="G323" i="6"/>
  <c r="C324" i="6"/>
  <c r="D324" i="6"/>
  <c r="E324" i="6"/>
  <c r="F324" i="6"/>
  <c r="G324" i="6"/>
  <c r="C325" i="6"/>
  <c r="D325" i="6"/>
  <c r="E325" i="6"/>
  <c r="F325" i="6"/>
  <c r="G325" i="6"/>
  <c r="AO34" i="6" l="1"/>
  <c r="AT34" i="6"/>
  <c r="AW34" i="6"/>
  <c r="BC43" i="6"/>
  <c r="AM43" i="6"/>
  <c r="AV34" i="6"/>
  <c r="BI34" i="6"/>
  <c r="BH43" i="6"/>
  <c r="AR43" i="6"/>
  <c r="BA34" i="6"/>
  <c r="AO43" i="6"/>
  <c r="BJ34" i="6"/>
  <c r="AX34" i="6"/>
  <c r="BH34" i="6"/>
  <c r="AR34" i="6"/>
  <c r="AU43" i="6"/>
  <c r="AL34" i="6"/>
  <c r="BE43" i="6"/>
  <c r="AZ43" i="6"/>
  <c r="AJ43" i="6"/>
  <c r="BD34" i="6"/>
  <c r="AN34" i="6"/>
  <c r="BG43" i="6"/>
  <c r="AQ43" i="6"/>
  <c r="BF34" i="6"/>
  <c r="AY34" i="6"/>
  <c r="AI34" i="6"/>
  <c r="BB43" i="6"/>
  <c r="AY45" i="6"/>
  <c r="AY36" i="6"/>
  <c r="BA46" i="6"/>
  <c r="BA37" i="6"/>
  <c r="W47" i="6"/>
  <c r="W38" i="6"/>
  <c r="AL44" i="6"/>
  <c r="AL35" i="6"/>
  <c r="AQ38" i="6"/>
  <c r="AQ47" i="6"/>
  <c r="AP46" i="6"/>
  <c r="AP37" i="6"/>
  <c r="AO42" i="6"/>
  <c r="AO33" i="6"/>
  <c r="BI44" i="6"/>
  <c r="BI35" i="6"/>
  <c r="AS44" i="6"/>
  <c r="AS35" i="6"/>
  <c r="BG45" i="6"/>
  <c r="BG36" i="6"/>
  <c r="AQ45" i="6"/>
  <c r="AQ36" i="6"/>
  <c r="BF47" i="6"/>
  <c r="BF38" i="6"/>
  <c r="AP47" i="6"/>
  <c r="AP38" i="6"/>
  <c r="Z47" i="6"/>
  <c r="Z38" i="6"/>
  <c r="BI46" i="6"/>
  <c r="BI37" i="6"/>
  <c r="AS46" i="6"/>
  <c r="AS37" i="6"/>
  <c r="AC46" i="6"/>
  <c r="AC37" i="6"/>
  <c r="M46" i="6"/>
  <c r="M37" i="6"/>
  <c r="BB42" i="6"/>
  <c r="BB33" i="6"/>
  <c r="BH45" i="6"/>
  <c r="BH36" i="6"/>
  <c r="AY47" i="6"/>
  <c r="AY38" i="6"/>
  <c r="AT46" i="6"/>
  <c r="AT37" i="6"/>
  <c r="AW43" i="6"/>
  <c r="AZ42" i="6"/>
  <c r="AZ33" i="6"/>
  <c r="AJ42" i="6"/>
  <c r="AJ33" i="6"/>
  <c r="O6" i="6"/>
  <c r="N34" i="6"/>
  <c r="N43" i="6"/>
  <c r="AV35" i="6"/>
  <c r="AV44" i="6"/>
  <c r="BJ45" i="6"/>
  <c r="BJ36" i="6"/>
  <c r="AT45" i="6"/>
  <c r="AT36" i="6"/>
  <c r="BI47" i="6"/>
  <c r="BI38" i="6"/>
  <c r="AS47" i="6"/>
  <c r="AS38" i="6"/>
  <c r="AC47" i="6"/>
  <c r="AC38" i="6"/>
  <c r="M47" i="6"/>
  <c r="M38" i="6"/>
  <c r="AV46" i="6"/>
  <c r="AV37" i="6"/>
  <c r="AF46" i="6"/>
  <c r="AF37" i="6"/>
  <c r="P46" i="6"/>
  <c r="P37" i="6"/>
  <c r="AY43" i="6"/>
  <c r="AI43" i="6"/>
  <c r="AX42" i="6"/>
  <c r="AX33" i="6"/>
  <c r="AV45" i="6"/>
  <c r="AV36" i="6"/>
  <c r="AI47" i="6"/>
  <c r="AI38" i="6"/>
  <c r="AX46" i="6"/>
  <c r="AX37" i="6"/>
  <c r="AK42" i="6"/>
  <c r="AK33" i="6"/>
  <c r="BG42" i="6"/>
  <c r="BG33" i="6"/>
  <c r="AQ42" i="6"/>
  <c r="AQ33" i="6"/>
  <c r="BG34" i="6"/>
  <c r="AQ34" i="6"/>
  <c r="BG44" i="6"/>
  <c r="BG35" i="6"/>
  <c r="AQ44" i="6"/>
  <c r="AQ35" i="6"/>
  <c r="BE45" i="6"/>
  <c r="BE36" i="6"/>
  <c r="AO36" i="6"/>
  <c r="AO45" i="6"/>
  <c r="BD47" i="6"/>
  <c r="BD38" i="6"/>
  <c r="AN47" i="6"/>
  <c r="AN38" i="6"/>
  <c r="X47" i="6"/>
  <c r="X38" i="6"/>
  <c r="BG46" i="6"/>
  <c r="BG37" i="6"/>
  <c r="AQ46" i="6"/>
  <c r="AQ37" i="6"/>
  <c r="AA46" i="6"/>
  <c r="AA37" i="6"/>
  <c r="BJ43" i="6"/>
  <c r="AT43" i="6"/>
  <c r="N5" i="6"/>
  <c r="M42" i="6"/>
  <c r="M33" i="6"/>
  <c r="BD45" i="6"/>
  <c r="BD36" i="6"/>
  <c r="AE47" i="6"/>
  <c r="AE38" i="6"/>
  <c r="V46" i="6"/>
  <c r="V37" i="6"/>
  <c r="BE44" i="6"/>
  <c r="BE35" i="6"/>
  <c r="AO44" i="6"/>
  <c r="AO35" i="6"/>
  <c r="BC45" i="6"/>
  <c r="BC36" i="6"/>
  <c r="AM45" i="6"/>
  <c r="AM36" i="6"/>
  <c r="BB47" i="6"/>
  <c r="BB38" i="6"/>
  <c r="AL47" i="6"/>
  <c r="AL38" i="6"/>
  <c r="V47" i="6"/>
  <c r="V38" i="6"/>
  <c r="BE46" i="6"/>
  <c r="BE37" i="6"/>
  <c r="AO46" i="6"/>
  <c r="AO37" i="6"/>
  <c r="Y46" i="6"/>
  <c r="Y37" i="6"/>
  <c r="BD43" i="6"/>
  <c r="AN43" i="6"/>
  <c r="AT33" i="6"/>
  <c r="AT42" i="6"/>
  <c r="BJ44" i="6"/>
  <c r="BJ35" i="6"/>
  <c r="AZ45" i="6"/>
  <c r="AZ36" i="6"/>
  <c r="AM47" i="6"/>
  <c r="AM38" i="6"/>
  <c r="AH46" i="6"/>
  <c r="AH37" i="6"/>
  <c r="AK43" i="6"/>
  <c r="BA42" i="6"/>
  <c r="BA33" i="6"/>
  <c r="AV42" i="6"/>
  <c r="AV33" i="6"/>
  <c r="BH35" i="6"/>
  <c r="BH44" i="6"/>
  <c r="AR35" i="6"/>
  <c r="AR44" i="6"/>
  <c r="BF45" i="6"/>
  <c r="BF36" i="6"/>
  <c r="AP45" i="6"/>
  <c r="AP36" i="6"/>
  <c r="BE47" i="6"/>
  <c r="BE38" i="6"/>
  <c r="AO47" i="6"/>
  <c r="AO38" i="6"/>
  <c r="Y47" i="6"/>
  <c r="Y38" i="6"/>
  <c r="BH37" i="6"/>
  <c r="BH46" i="6"/>
  <c r="AR37" i="6"/>
  <c r="AR46" i="6"/>
  <c r="AB37" i="6"/>
  <c r="AB46" i="6"/>
  <c r="AL42" i="6"/>
  <c r="AL33" i="6"/>
  <c r="BF44" i="6"/>
  <c r="BF35" i="6"/>
  <c r="AJ45" i="6"/>
  <c r="AJ36" i="6"/>
  <c r="AA38" i="6"/>
  <c r="AA47" i="6"/>
  <c r="AL46" i="6"/>
  <c r="AL37" i="6"/>
  <c r="BA43" i="6"/>
  <c r="BE34" i="6"/>
  <c r="BC42" i="6"/>
  <c r="BC33" i="6"/>
  <c r="AM42" i="6"/>
  <c r="AM33" i="6"/>
  <c r="BC34" i="6"/>
  <c r="AM34" i="6"/>
  <c r="BC44" i="6"/>
  <c r="BC35" i="6"/>
  <c r="AM44" i="6"/>
  <c r="AM35" i="6"/>
  <c r="BA36" i="6"/>
  <c r="BA45" i="6"/>
  <c r="AK36" i="6"/>
  <c r="AK45" i="6"/>
  <c r="AZ47" i="6"/>
  <c r="AZ38" i="6"/>
  <c r="AJ47" i="6"/>
  <c r="AJ38" i="6"/>
  <c r="T47" i="6"/>
  <c r="T38" i="6"/>
  <c r="BC46" i="6"/>
  <c r="BC37" i="6"/>
  <c r="AM46" i="6"/>
  <c r="AM37" i="6"/>
  <c r="W46" i="6"/>
  <c r="W37" i="6"/>
  <c r="BF43" i="6"/>
  <c r="AP43" i="6"/>
  <c r="BF33" i="6"/>
  <c r="BF42" i="6"/>
  <c r="AR45" i="6"/>
  <c r="AR36" i="6"/>
  <c r="BA44" i="6"/>
  <c r="BA35" i="6"/>
  <c r="AI45" i="6"/>
  <c r="AI36" i="6"/>
  <c r="R47" i="6"/>
  <c r="R38" i="6"/>
  <c r="U46" i="6"/>
  <c r="U37" i="6"/>
  <c r="BB44" i="6"/>
  <c r="BB35" i="6"/>
  <c r="Z46" i="6"/>
  <c r="Z37" i="6"/>
  <c r="AS42" i="6"/>
  <c r="AS33" i="6"/>
  <c r="AR42" i="6"/>
  <c r="AR33" i="6"/>
  <c r="BD35" i="6"/>
  <c r="BD44" i="6"/>
  <c r="BB45" i="6"/>
  <c r="BB36" i="6"/>
  <c r="BA47" i="6"/>
  <c r="BA38" i="6"/>
  <c r="U47" i="6"/>
  <c r="U38" i="6"/>
  <c r="AN46" i="6"/>
  <c r="AN37" i="6"/>
  <c r="AT44" i="6"/>
  <c r="AT35" i="6"/>
  <c r="BC47" i="6"/>
  <c r="BC38" i="6"/>
  <c r="O47" i="6"/>
  <c r="O38" i="6"/>
  <c r="AD46" i="6"/>
  <c r="AD37" i="6"/>
  <c r="BE42" i="6"/>
  <c r="BE33" i="6"/>
  <c r="AS34" i="6"/>
  <c r="AY42" i="6"/>
  <c r="AY33" i="6"/>
  <c r="AI42" i="6"/>
  <c r="AI33" i="6"/>
  <c r="AY44" i="6"/>
  <c r="AY35" i="6"/>
  <c r="AI44" i="6"/>
  <c r="AI35" i="6"/>
  <c r="AW36" i="6"/>
  <c r="AW45" i="6"/>
  <c r="AG36" i="6"/>
  <c r="AG45" i="6"/>
  <c r="AV47" i="6"/>
  <c r="AV38" i="6"/>
  <c r="AF47" i="6"/>
  <c r="AF38" i="6"/>
  <c r="P47" i="6"/>
  <c r="P38" i="6"/>
  <c r="AY46" i="6"/>
  <c r="AY37" i="6"/>
  <c r="AI46" i="6"/>
  <c r="AI37" i="6"/>
  <c r="S46" i="6"/>
  <c r="S37" i="6"/>
  <c r="AL43" i="6"/>
  <c r="S47" i="6"/>
  <c r="S38" i="6"/>
  <c r="AK44" i="6"/>
  <c r="AK35" i="6"/>
  <c r="AX47" i="6"/>
  <c r="AX38" i="6"/>
  <c r="AH47" i="6"/>
  <c r="AH38" i="6"/>
  <c r="AK46" i="6"/>
  <c r="AK37" i="6"/>
  <c r="AH42" i="6"/>
  <c r="AH33" i="6"/>
  <c r="AN45" i="6"/>
  <c r="AN36" i="6"/>
  <c r="BH42" i="6"/>
  <c r="BH33" i="6"/>
  <c r="AN35" i="6"/>
  <c r="AN44" i="6"/>
  <c r="AL45" i="6"/>
  <c r="AL36" i="6"/>
  <c r="AK47" i="6"/>
  <c r="AK38" i="6"/>
  <c r="BD46" i="6"/>
  <c r="BD37" i="6"/>
  <c r="X46" i="6"/>
  <c r="X37" i="6"/>
  <c r="N8" i="6"/>
  <c r="M45" i="6"/>
  <c r="M36" i="6"/>
  <c r="AP33" i="6"/>
  <c r="AP42" i="6"/>
  <c r="AX44" i="6"/>
  <c r="AX35" i="6"/>
  <c r="BB46" i="6"/>
  <c r="BB37" i="6"/>
  <c r="BI42" i="6"/>
  <c r="BI33" i="6"/>
  <c r="AW44" i="6"/>
  <c r="AW35" i="6"/>
  <c r="AG44" i="6"/>
  <c r="AG35" i="6"/>
  <c r="AU45" i="6"/>
  <c r="AU36" i="6"/>
  <c r="BJ47" i="6"/>
  <c r="BJ38" i="6"/>
  <c r="AT47" i="6"/>
  <c r="AT38" i="6"/>
  <c r="AD47" i="6"/>
  <c r="AD38" i="6"/>
  <c r="N47" i="6"/>
  <c r="N38" i="6"/>
  <c r="AW46" i="6"/>
  <c r="AW37" i="6"/>
  <c r="AG46" i="6"/>
  <c r="AG37" i="6"/>
  <c r="Q46" i="6"/>
  <c r="Q37" i="6"/>
  <c r="AV43" i="6"/>
  <c r="BB34" i="6"/>
  <c r="AP44" i="6"/>
  <c r="AP35" i="6"/>
  <c r="BG38" i="6"/>
  <c r="BG47" i="6"/>
  <c r="BF46" i="6"/>
  <c r="BF37" i="6"/>
  <c r="N46" i="6"/>
  <c r="N37" i="6"/>
  <c r="BI43" i="6"/>
  <c r="AG42" i="6"/>
  <c r="AG33" i="6"/>
  <c r="BD42" i="6"/>
  <c r="BD33" i="6"/>
  <c r="AN42" i="6"/>
  <c r="AN33" i="6"/>
  <c r="AZ34" i="6"/>
  <c r="AJ34" i="6"/>
  <c r="AZ35" i="6"/>
  <c r="AZ44" i="6"/>
  <c r="AJ35" i="6"/>
  <c r="AJ44" i="6"/>
  <c r="AX45" i="6"/>
  <c r="AX36" i="6"/>
  <c r="AH45" i="6"/>
  <c r="AH36" i="6"/>
  <c r="AW47" i="6"/>
  <c r="AW38" i="6"/>
  <c r="AG47" i="6"/>
  <c r="AG38" i="6"/>
  <c r="Q47" i="6"/>
  <c r="Q38" i="6"/>
  <c r="AZ46" i="6"/>
  <c r="AZ37" i="6"/>
  <c r="AJ46" i="6"/>
  <c r="AJ37" i="6"/>
  <c r="T46" i="6"/>
  <c r="T37" i="6"/>
  <c r="BJ33" i="6"/>
  <c r="BJ42" i="6"/>
  <c r="AH44" i="6"/>
  <c r="AH35" i="6"/>
  <c r="AU47" i="6"/>
  <c r="AU38" i="6"/>
  <c r="BJ46" i="6"/>
  <c r="BJ37" i="6"/>
  <c r="R46" i="6"/>
  <c r="R37" i="6"/>
  <c r="AW42" i="6"/>
  <c r="AW33" i="6"/>
  <c r="AU42" i="6"/>
  <c r="AU33" i="6"/>
  <c r="M34" i="6"/>
  <c r="M43" i="6"/>
  <c r="AU34" i="6"/>
  <c r="N7" i="6"/>
  <c r="M35" i="6"/>
  <c r="M44" i="6"/>
  <c r="AU44" i="6"/>
  <c r="AU35" i="6"/>
  <c r="BI36" i="6"/>
  <c r="BI45" i="6"/>
  <c r="AS36" i="6"/>
  <c r="AS45" i="6"/>
  <c r="BH47" i="6"/>
  <c r="BH38" i="6"/>
  <c r="AR47" i="6"/>
  <c r="AR38" i="6"/>
  <c r="AB47" i="6"/>
  <c r="AB38" i="6"/>
  <c r="AU46" i="6"/>
  <c r="AU37" i="6"/>
  <c r="AE46" i="6"/>
  <c r="AE37" i="6"/>
  <c r="O46" i="6"/>
  <c r="O37" i="6"/>
  <c r="AX43" i="6"/>
  <c r="AH43" i="6"/>
  <c r="H361" i="6"/>
  <c r="H341" i="6"/>
  <c r="H362" i="6"/>
  <c r="H343" i="6"/>
  <c r="H360" i="6"/>
  <c r="H359" i="6"/>
  <c r="H344" i="6"/>
  <c r="H326" i="6"/>
  <c r="H363" i="6"/>
  <c r="H325" i="6"/>
  <c r="H324" i="6"/>
  <c r="H323" i="6"/>
  <c r="H322" i="6"/>
  <c r="H340" i="6"/>
  <c r="H342" i="6"/>
  <c r="F54" i="1"/>
  <c r="C75" i="6"/>
  <c r="C84" i="6"/>
  <c r="C93" i="6"/>
  <c r="C41" i="6"/>
  <c r="C32" i="6"/>
  <c r="C23" i="6"/>
  <c r="D135" i="6"/>
  <c r="D136" i="6"/>
  <c r="D137" i="6"/>
  <c r="D138" i="6"/>
  <c r="D139" i="6"/>
  <c r="D140" i="6"/>
  <c r="D141" i="6"/>
  <c r="D142" i="6"/>
  <c r="D143" i="6"/>
  <c r="D144" i="6"/>
  <c r="D134" i="6"/>
  <c r="D148" i="6"/>
  <c r="D149" i="6"/>
  <c r="D150" i="6"/>
  <c r="D151" i="6"/>
  <c r="D152" i="6"/>
  <c r="D153" i="6"/>
  <c r="D154" i="6"/>
  <c r="D155" i="6"/>
  <c r="D156" i="6"/>
  <c r="D157" i="6"/>
  <c r="D147" i="6"/>
  <c r="D349" i="6"/>
  <c r="D350" i="6"/>
  <c r="D351" i="6"/>
  <c r="D352" i="6"/>
  <c r="D353" i="6"/>
  <c r="D354" i="6"/>
  <c r="D355" i="6"/>
  <c r="D356" i="6"/>
  <c r="D357" i="6"/>
  <c r="D358" i="6"/>
  <c r="D348" i="6"/>
  <c r="D330" i="6"/>
  <c r="D331" i="6"/>
  <c r="D332" i="6"/>
  <c r="D333" i="6"/>
  <c r="D334" i="6"/>
  <c r="D335" i="6"/>
  <c r="D336" i="6"/>
  <c r="D337" i="6"/>
  <c r="D338" i="6"/>
  <c r="D339" i="6"/>
  <c r="D329" i="6"/>
  <c r="D312" i="6"/>
  <c r="D313" i="6"/>
  <c r="D314" i="6"/>
  <c r="D315" i="6"/>
  <c r="D316" i="6"/>
  <c r="D317" i="6"/>
  <c r="D318" i="6"/>
  <c r="D319" i="6"/>
  <c r="D320" i="6"/>
  <c r="D321" i="6"/>
  <c r="D311" i="6"/>
  <c r="F38" i="1"/>
  <c r="D23" i="6" s="1"/>
  <c r="E349" i="6"/>
  <c r="E350" i="6"/>
  <c r="E351" i="6"/>
  <c r="E352" i="6"/>
  <c r="E353" i="6"/>
  <c r="E354" i="6"/>
  <c r="E355" i="6"/>
  <c r="E356" i="6"/>
  <c r="E357" i="6"/>
  <c r="E358" i="6"/>
  <c r="E348" i="6"/>
  <c r="E330" i="6"/>
  <c r="E331" i="6"/>
  <c r="E332" i="6"/>
  <c r="E333" i="6"/>
  <c r="E334" i="6"/>
  <c r="E335" i="6"/>
  <c r="E336" i="6"/>
  <c r="E337" i="6"/>
  <c r="E338" i="6"/>
  <c r="E339" i="6"/>
  <c r="E329" i="6"/>
  <c r="E312" i="6"/>
  <c r="E313" i="6"/>
  <c r="E314" i="6"/>
  <c r="E315" i="6"/>
  <c r="E316" i="6"/>
  <c r="E317" i="6"/>
  <c r="E318" i="6"/>
  <c r="E319" i="6"/>
  <c r="E320" i="6"/>
  <c r="E321" i="6"/>
  <c r="E311" i="6"/>
  <c r="G349" i="6"/>
  <c r="G350" i="6"/>
  <c r="G351" i="6"/>
  <c r="G352" i="6"/>
  <c r="G353" i="6"/>
  <c r="G354" i="6"/>
  <c r="G355" i="6"/>
  <c r="G356" i="6"/>
  <c r="G357" i="6"/>
  <c r="G358" i="6"/>
  <c r="G348" i="6"/>
  <c r="G330" i="6"/>
  <c r="G331" i="6"/>
  <c r="G332" i="6"/>
  <c r="G333" i="6"/>
  <c r="G334" i="6"/>
  <c r="G335" i="6"/>
  <c r="G336" i="6"/>
  <c r="G337" i="6"/>
  <c r="G338" i="6"/>
  <c r="G339" i="6"/>
  <c r="G329" i="6"/>
  <c r="G312" i="6"/>
  <c r="G313" i="6"/>
  <c r="G314" i="6"/>
  <c r="G315" i="6"/>
  <c r="G316" i="6"/>
  <c r="G317" i="6"/>
  <c r="G318" i="6"/>
  <c r="G319" i="6"/>
  <c r="G320" i="6"/>
  <c r="G321" i="6"/>
  <c r="G311" i="6"/>
  <c r="F329" i="6"/>
  <c r="F349" i="6"/>
  <c r="F350" i="6"/>
  <c r="F351" i="6"/>
  <c r="F352" i="6"/>
  <c r="F353" i="6"/>
  <c r="F354" i="6"/>
  <c r="F355" i="6"/>
  <c r="F356" i="6"/>
  <c r="F357" i="6"/>
  <c r="F358" i="6"/>
  <c r="F348" i="6"/>
  <c r="F330" i="6"/>
  <c r="F331" i="6"/>
  <c r="F332" i="6"/>
  <c r="F333" i="6"/>
  <c r="F334" i="6"/>
  <c r="F335" i="6"/>
  <c r="F336" i="6"/>
  <c r="F337" i="6"/>
  <c r="F338" i="6"/>
  <c r="F339" i="6"/>
  <c r="F312" i="6"/>
  <c r="F313" i="6"/>
  <c r="F314" i="6"/>
  <c r="F315" i="6"/>
  <c r="F316" i="6"/>
  <c r="F317" i="6"/>
  <c r="F318" i="6"/>
  <c r="F319" i="6"/>
  <c r="F320" i="6"/>
  <c r="F321" i="6"/>
  <c r="F311" i="6"/>
  <c r="C358" i="6"/>
  <c r="C357" i="6"/>
  <c r="C356" i="6"/>
  <c r="C355" i="6"/>
  <c r="C354" i="6"/>
  <c r="C353" i="6"/>
  <c r="C352" i="6"/>
  <c r="C351" i="6"/>
  <c r="C350" i="6"/>
  <c r="C349" i="6"/>
  <c r="C348" i="6"/>
  <c r="H347" i="6"/>
  <c r="G347" i="6"/>
  <c r="F347" i="6"/>
  <c r="E347" i="6"/>
  <c r="D347" i="6"/>
  <c r="C347" i="6"/>
  <c r="C339" i="6"/>
  <c r="C338" i="6"/>
  <c r="C337" i="6"/>
  <c r="C336" i="6"/>
  <c r="C335" i="6"/>
  <c r="C334" i="6"/>
  <c r="C333" i="6"/>
  <c r="C332" i="6"/>
  <c r="C331" i="6"/>
  <c r="C330" i="6"/>
  <c r="C329" i="6"/>
  <c r="H328" i="6"/>
  <c r="G328" i="6"/>
  <c r="F328" i="6"/>
  <c r="E328" i="6"/>
  <c r="D328" i="6"/>
  <c r="C328" i="6"/>
  <c r="C321" i="6"/>
  <c r="C320" i="6"/>
  <c r="C319" i="6"/>
  <c r="C318" i="6"/>
  <c r="C317" i="6"/>
  <c r="C316" i="6"/>
  <c r="C315" i="6"/>
  <c r="C314" i="6"/>
  <c r="C313" i="6"/>
  <c r="C312" i="6"/>
  <c r="C311" i="6"/>
  <c r="H310" i="6"/>
  <c r="G310" i="6"/>
  <c r="F310" i="6"/>
  <c r="E310" i="6"/>
  <c r="D310" i="6"/>
  <c r="C310" i="6"/>
  <c r="D275" i="6"/>
  <c r="D276" i="6"/>
  <c r="D277" i="6"/>
  <c r="D278" i="6"/>
  <c r="D279" i="6"/>
  <c r="D280" i="6"/>
  <c r="D281" i="6"/>
  <c r="D282" i="6"/>
  <c r="D283" i="6"/>
  <c r="D284" i="6"/>
  <c r="D274" i="6"/>
  <c r="D262" i="6"/>
  <c r="D263" i="6"/>
  <c r="D264" i="6"/>
  <c r="D265" i="6"/>
  <c r="D266" i="6"/>
  <c r="D267" i="6"/>
  <c r="D268" i="6"/>
  <c r="D269" i="6"/>
  <c r="D270" i="6"/>
  <c r="D271" i="6"/>
  <c r="D261" i="6"/>
  <c r="D249" i="6"/>
  <c r="D250" i="6"/>
  <c r="D251" i="6"/>
  <c r="D252" i="6"/>
  <c r="D253" i="6"/>
  <c r="D254" i="6"/>
  <c r="D255" i="6"/>
  <c r="D256" i="6"/>
  <c r="D257" i="6"/>
  <c r="D258" i="6"/>
  <c r="D248" i="6"/>
  <c r="C284" i="6"/>
  <c r="C283" i="6"/>
  <c r="C282" i="6"/>
  <c r="C281" i="6"/>
  <c r="C280" i="6"/>
  <c r="C279" i="6"/>
  <c r="C278" i="6"/>
  <c r="C277" i="6"/>
  <c r="C276" i="6"/>
  <c r="C275" i="6"/>
  <c r="C274" i="6"/>
  <c r="H273" i="6"/>
  <c r="G273" i="6"/>
  <c r="F273" i="6"/>
  <c r="E273" i="6"/>
  <c r="D273" i="6"/>
  <c r="C273" i="6"/>
  <c r="C271" i="6"/>
  <c r="C270" i="6"/>
  <c r="C269" i="6"/>
  <c r="C268" i="6"/>
  <c r="C267" i="6"/>
  <c r="C266" i="6"/>
  <c r="C265" i="6"/>
  <c r="C264" i="6"/>
  <c r="C263" i="6"/>
  <c r="C262" i="6"/>
  <c r="C261" i="6"/>
  <c r="H260" i="6"/>
  <c r="G260" i="6"/>
  <c r="F260" i="6"/>
  <c r="E260" i="6"/>
  <c r="D260" i="6"/>
  <c r="C260" i="6"/>
  <c r="C258" i="6"/>
  <c r="C257" i="6"/>
  <c r="C256" i="6"/>
  <c r="C255" i="6"/>
  <c r="C254" i="6"/>
  <c r="C253" i="6"/>
  <c r="C252" i="6"/>
  <c r="C251" i="6"/>
  <c r="C250" i="6"/>
  <c r="C249" i="6"/>
  <c r="C248" i="6"/>
  <c r="H247" i="6"/>
  <c r="G247" i="6"/>
  <c r="F247" i="6"/>
  <c r="E247" i="6"/>
  <c r="D247" i="6"/>
  <c r="C247" i="6"/>
  <c r="D211" i="6"/>
  <c r="D212" i="6"/>
  <c r="D213" i="6"/>
  <c r="D214" i="6"/>
  <c r="D215" i="6"/>
  <c r="D216" i="6"/>
  <c r="D217" i="6"/>
  <c r="D218" i="6"/>
  <c r="D219" i="6"/>
  <c r="D220" i="6"/>
  <c r="D210" i="6"/>
  <c r="D198" i="6"/>
  <c r="D199" i="6"/>
  <c r="D200" i="6"/>
  <c r="D201" i="6"/>
  <c r="D202" i="6"/>
  <c r="D203" i="6"/>
  <c r="D204" i="6"/>
  <c r="D205" i="6"/>
  <c r="D206" i="6"/>
  <c r="D207" i="6"/>
  <c r="D197" i="6"/>
  <c r="D185" i="6"/>
  <c r="D186" i="6"/>
  <c r="D187" i="6"/>
  <c r="D188" i="6"/>
  <c r="D189" i="6"/>
  <c r="D190" i="6"/>
  <c r="D191" i="6"/>
  <c r="D192" i="6"/>
  <c r="D193" i="6"/>
  <c r="D194" i="6"/>
  <c r="D184" i="6"/>
  <c r="C220" i="6"/>
  <c r="C219" i="6"/>
  <c r="C218" i="6"/>
  <c r="C217" i="6"/>
  <c r="C216" i="6"/>
  <c r="C215" i="6"/>
  <c r="C214" i="6"/>
  <c r="C213" i="6"/>
  <c r="C212" i="6"/>
  <c r="C211" i="6"/>
  <c r="C210" i="6"/>
  <c r="H209" i="6"/>
  <c r="G209" i="6"/>
  <c r="F209" i="6"/>
  <c r="E209" i="6"/>
  <c r="D209" i="6"/>
  <c r="C209" i="6"/>
  <c r="C207" i="6"/>
  <c r="C206" i="6"/>
  <c r="C205" i="6"/>
  <c r="C204" i="6"/>
  <c r="C203" i="6"/>
  <c r="C202" i="6"/>
  <c r="C201" i="6"/>
  <c r="C200" i="6"/>
  <c r="C199" i="6"/>
  <c r="C198" i="6"/>
  <c r="C197" i="6"/>
  <c r="H196" i="6"/>
  <c r="G196" i="6"/>
  <c r="F196" i="6"/>
  <c r="E196" i="6"/>
  <c r="D196" i="6"/>
  <c r="C196" i="6"/>
  <c r="C194" i="6"/>
  <c r="C193" i="6"/>
  <c r="C192" i="6"/>
  <c r="C191" i="6"/>
  <c r="C190" i="6"/>
  <c r="C189" i="6"/>
  <c r="C188" i="6"/>
  <c r="C187" i="6"/>
  <c r="C186" i="6"/>
  <c r="C185" i="6"/>
  <c r="C184" i="6"/>
  <c r="H183" i="6"/>
  <c r="G183" i="6"/>
  <c r="F183" i="6"/>
  <c r="E183" i="6"/>
  <c r="D183" i="6"/>
  <c r="C183" i="6"/>
  <c r="C153" i="6"/>
  <c r="C154" i="6"/>
  <c r="C155" i="6"/>
  <c r="C156" i="6"/>
  <c r="C157" i="6"/>
  <c r="D121" i="6"/>
  <c r="D122" i="6"/>
  <c r="D123" i="6"/>
  <c r="D124" i="6"/>
  <c r="D125" i="6"/>
  <c r="D126" i="6"/>
  <c r="D127" i="6"/>
  <c r="D128" i="6"/>
  <c r="D129" i="6"/>
  <c r="D130" i="6"/>
  <c r="C139" i="6"/>
  <c r="C140" i="6"/>
  <c r="C141" i="6"/>
  <c r="C142" i="6"/>
  <c r="C143" i="6"/>
  <c r="C144" i="6"/>
  <c r="D131" i="6"/>
  <c r="C121" i="6"/>
  <c r="C122" i="6"/>
  <c r="C123" i="6"/>
  <c r="C130" i="6"/>
  <c r="C131" i="6"/>
  <c r="C152" i="6"/>
  <c r="C151" i="6"/>
  <c r="C150" i="6"/>
  <c r="C149" i="6"/>
  <c r="C148" i="6"/>
  <c r="C147" i="6"/>
  <c r="H146" i="6"/>
  <c r="G146" i="6"/>
  <c r="F146" i="6"/>
  <c r="E146" i="6"/>
  <c r="D146" i="6"/>
  <c r="C146" i="6"/>
  <c r="C138" i="6"/>
  <c r="C137" i="6"/>
  <c r="C136" i="6"/>
  <c r="C135" i="6"/>
  <c r="C134" i="6"/>
  <c r="H133" i="6"/>
  <c r="G133" i="6"/>
  <c r="F133" i="6"/>
  <c r="E133" i="6"/>
  <c r="D133" i="6"/>
  <c r="C133" i="6"/>
  <c r="C129" i="6"/>
  <c r="C128" i="6"/>
  <c r="C127" i="6"/>
  <c r="C126" i="6"/>
  <c r="C125" i="6"/>
  <c r="C124" i="6"/>
  <c r="H120" i="6"/>
  <c r="G120" i="6"/>
  <c r="F120" i="6"/>
  <c r="E120" i="6"/>
  <c r="D120" i="6"/>
  <c r="C120" i="6"/>
  <c r="AQ39" i="6" l="1"/>
  <c r="M39" i="6"/>
  <c r="AW48" i="6"/>
  <c r="AW39" i="6"/>
  <c r="AP48" i="6"/>
  <c r="AI39" i="6"/>
  <c r="AS48" i="6"/>
  <c r="BJ39" i="6"/>
  <c r="BE39" i="6"/>
  <c r="AP39" i="6"/>
  <c r="AX39" i="6"/>
  <c r="AH39" i="6"/>
  <c r="AU39" i="6"/>
  <c r="N44" i="6"/>
  <c r="N35" i="6"/>
  <c r="O7" i="6"/>
  <c r="BJ48" i="6"/>
  <c r="AN39" i="6"/>
  <c r="AN48" i="6"/>
  <c r="AI48" i="6"/>
  <c r="AT39" i="6"/>
  <c r="AR39" i="6"/>
  <c r="BC39" i="6"/>
  <c r="BF39" i="6"/>
  <c r="AV39" i="6"/>
  <c r="P6" i="6"/>
  <c r="O34" i="6"/>
  <c r="O43" i="6"/>
  <c r="AZ48" i="6"/>
  <c r="AS39" i="6"/>
  <c r="O8" i="6"/>
  <c r="N45" i="6"/>
  <c r="N36" i="6"/>
  <c r="BH48" i="6"/>
  <c r="BA48" i="6"/>
  <c r="AK48" i="6"/>
  <c r="AU48" i="6"/>
  <c r="AG48" i="6"/>
  <c r="AG39" i="6"/>
  <c r="AY39" i="6"/>
  <c r="BE48" i="6"/>
  <c r="AR48" i="6"/>
  <c r="AM48" i="6"/>
  <c r="AV48" i="6"/>
  <c r="AT48" i="6"/>
  <c r="AO39" i="6"/>
  <c r="O5" i="6"/>
  <c r="N42" i="6"/>
  <c r="N33" i="6"/>
  <c r="BG48" i="6"/>
  <c r="AJ39" i="6"/>
  <c r="BB48" i="6"/>
  <c r="AO48" i="6"/>
  <c r="AH48" i="6"/>
  <c r="BC48" i="6"/>
  <c r="AL48" i="6"/>
  <c r="AQ48" i="6"/>
  <c r="AX48" i="6"/>
  <c r="AZ39" i="6"/>
  <c r="M48" i="6"/>
  <c r="BD39" i="6"/>
  <c r="BI48" i="6"/>
  <c r="BH39" i="6"/>
  <c r="AK39" i="6"/>
  <c r="AY48" i="6"/>
  <c r="BD48" i="6"/>
  <c r="BB39" i="6"/>
  <c r="BA39" i="6"/>
  <c r="BF48" i="6"/>
  <c r="AM39" i="6"/>
  <c r="BG39" i="6"/>
  <c r="AJ48" i="6"/>
  <c r="BI39" i="6"/>
  <c r="AL39" i="6"/>
  <c r="H312" i="6"/>
  <c r="H316" i="6"/>
  <c r="H320" i="6"/>
  <c r="H321" i="6"/>
  <c r="H313" i="6"/>
  <c r="H315" i="6"/>
  <c r="H319" i="6"/>
  <c r="H350" i="6"/>
  <c r="H354" i="6"/>
  <c r="H358" i="6"/>
  <c r="H317" i="6"/>
  <c r="H329" i="6"/>
  <c r="H333" i="6"/>
  <c r="H337" i="6"/>
  <c r="H351" i="6"/>
  <c r="H355" i="6"/>
  <c r="H311" i="6"/>
  <c r="H356" i="6"/>
  <c r="H352" i="6"/>
  <c r="H348" i="6"/>
  <c r="H336" i="6"/>
  <c r="H332" i="6"/>
  <c r="H330" i="6"/>
  <c r="H334" i="6"/>
  <c r="H338" i="6"/>
  <c r="H314" i="6"/>
  <c r="H318" i="6"/>
  <c r="H331" i="6"/>
  <c r="H335" i="6"/>
  <c r="H339" i="6"/>
  <c r="H349" i="6"/>
  <c r="H353" i="6"/>
  <c r="H357" i="6"/>
  <c r="D75" i="6"/>
  <c r="N48" i="6" l="1"/>
  <c r="N39" i="6"/>
  <c r="P5" i="6"/>
  <c r="O42" i="6"/>
  <c r="O33" i="6"/>
  <c r="P8" i="6"/>
  <c r="O45" i="6"/>
  <c r="O36" i="6"/>
  <c r="Q6" i="6"/>
  <c r="P34" i="6"/>
  <c r="P43" i="6"/>
  <c r="O44" i="6"/>
  <c r="O35" i="6"/>
  <c r="P7" i="6"/>
  <c r="C89" i="6"/>
  <c r="C90" i="6"/>
  <c r="C91" i="6"/>
  <c r="C92" i="6"/>
  <c r="C94" i="6"/>
  <c r="C88" i="6"/>
  <c r="C80" i="6"/>
  <c r="C81" i="6"/>
  <c r="C82" i="6"/>
  <c r="C83" i="6"/>
  <c r="C85" i="6"/>
  <c r="C79" i="6"/>
  <c r="C71" i="6"/>
  <c r="C72" i="6"/>
  <c r="C73" i="6"/>
  <c r="C74" i="6"/>
  <c r="C76" i="6"/>
  <c r="C70" i="6"/>
  <c r="H87" i="6"/>
  <c r="G87" i="6"/>
  <c r="F87" i="6"/>
  <c r="E87" i="6"/>
  <c r="D87" i="6"/>
  <c r="C87" i="6"/>
  <c r="H78" i="6"/>
  <c r="G78" i="6"/>
  <c r="F78" i="6"/>
  <c r="E78" i="6"/>
  <c r="D78" i="6"/>
  <c r="C78" i="6"/>
  <c r="H69" i="6"/>
  <c r="G69" i="6"/>
  <c r="F69" i="6"/>
  <c r="E69" i="6"/>
  <c r="D69" i="6"/>
  <c r="C69" i="6"/>
  <c r="H17" i="6"/>
  <c r="G17" i="6"/>
  <c r="F17" i="6"/>
  <c r="E17" i="6"/>
  <c r="D17" i="6"/>
  <c r="C17" i="6"/>
  <c r="C37" i="6"/>
  <c r="C38" i="6"/>
  <c r="C39" i="6"/>
  <c r="C40" i="6"/>
  <c r="C42" i="6"/>
  <c r="C36" i="6"/>
  <c r="C19" i="6"/>
  <c r="C20" i="6"/>
  <c r="C21" i="6"/>
  <c r="C22" i="6"/>
  <c r="C24" i="6"/>
  <c r="C18" i="6"/>
  <c r="C28" i="6"/>
  <c r="C29" i="6"/>
  <c r="C30" i="6"/>
  <c r="C31" i="6"/>
  <c r="C33" i="6"/>
  <c r="C27" i="6"/>
  <c r="O39" i="6" l="1"/>
  <c r="O48" i="6"/>
  <c r="R6" i="6"/>
  <c r="Q34" i="6"/>
  <c r="Q43" i="6"/>
  <c r="Q8" i="6"/>
  <c r="P45" i="6"/>
  <c r="P36" i="6"/>
  <c r="P35" i="6"/>
  <c r="P44" i="6"/>
  <c r="Q7" i="6"/>
  <c r="Q5" i="6"/>
  <c r="P42" i="6"/>
  <c r="P33" i="6"/>
  <c r="J49" i="1"/>
  <c r="J54" i="1"/>
  <c r="H54" i="1"/>
  <c r="H49" i="1"/>
  <c r="F49" i="1"/>
  <c r="J44" i="1"/>
  <c r="P39" i="6" l="1"/>
  <c r="P48" i="6"/>
  <c r="R5" i="6"/>
  <c r="Q42" i="6"/>
  <c r="Q33" i="6"/>
  <c r="Q44" i="6"/>
  <c r="Q35" i="6"/>
  <c r="R7" i="6"/>
  <c r="R8" i="6"/>
  <c r="Q36" i="6"/>
  <c r="Q45" i="6"/>
  <c r="S6" i="6"/>
  <c r="R34" i="6"/>
  <c r="R43" i="6"/>
  <c r="G84" i="6"/>
  <c r="G32" i="6"/>
  <c r="F75" i="6"/>
  <c r="F23" i="6"/>
  <c r="E41" i="6"/>
  <c r="E93" i="6"/>
  <c r="G93" i="6"/>
  <c r="G41" i="6"/>
  <c r="F41" i="6"/>
  <c r="F93" i="6"/>
  <c r="F32" i="6"/>
  <c r="F84" i="6"/>
  <c r="G23" i="6"/>
  <c r="G75" i="6"/>
  <c r="G220" i="6"/>
  <c r="G284" i="6"/>
  <c r="G283" i="6"/>
  <c r="G282" i="6"/>
  <c r="G281" i="6"/>
  <c r="G280" i="6"/>
  <c r="G279" i="6"/>
  <c r="G278" i="6"/>
  <c r="G277" i="6"/>
  <c r="G276" i="6"/>
  <c r="G275" i="6"/>
  <c r="G153" i="6"/>
  <c r="G154" i="6"/>
  <c r="G155" i="6"/>
  <c r="G156" i="6"/>
  <c r="G157" i="6"/>
  <c r="G151" i="6"/>
  <c r="G150" i="6"/>
  <c r="G148" i="6"/>
  <c r="G219" i="6"/>
  <c r="G215" i="6"/>
  <c r="G211" i="6"/>
  <c r="G218" i="6"/>
  <c r="G216" i="6"/>
  <c r="G214" i="6"/>
  <c r="G212" i="6"/>
  <c r="G210" i="6"/>
  <c r="G152" i="6"/>
  <c r="G149" i="6"/>
  <c r="G147" i="6"/>
  <c r="G274" i="6"/>
  <c r="G217" i="6"/>
  <c r="G213" i="6"/>
  <c r="E284" i="6"/>
  <c r="E283" i="6"/>
  <c r="E282" i="6"/>
  <c r="E281" i="6"/>
  <c r="E280" i="6"/>
  <c r="E279" i="6"/>
  <c r="E278" i="6"/>
  <c r="E277" i="6"/>
  <c r="E276" i="6"/>
  <c r="E275" i="6"/>
  <c r="E274" i="6"/>
  <c r="E220" i="6"/>
  <c r="E219" i="6"/>
  <c r="E218" i="6"/>
  <c r="E217" i="6"/>
  <c r="E216" i="6"/>
  <c r="E215" i="6"/>
  <c r="E214" i="6"/>
  <c r="E213" i="6"/>
  <c r="E212" i="6"/>
  <c r="E211" i="6"/>
  <c r="E210" i="6"/>
  <c r="E153" i="6"/>
  <c r="E154" i="6"/>
  <c r="E155" i="6"/>
  <c r="E156" i="6"/>
  <c r="E157" i="6"/>
  <c r="E151" i="6"/>
  <c r="E149" i="6"/>
  <c r="E147" i="6"/>
  <c r="E152" i="6"/>
  <c r="E150" i="6"/>
  <c r="E148" i="6"/>
  <c r="F253" i="6"/>
  <c r="F252" i="6"/>
  <c r="F251" i="6"/>
  <c r="F250" i="6"/>
  <c r="F249" i="6"/>
  <c r="F248" i="6"/>
  <c r="F258" i="6"/>
  <c r="F257" i="6"/>
  <c r="F255" i="6"/>
  <c r="F193" i="6"/>
  <c r="F189" i="6"/>
  <c r="F187" i="6"/>
  <c r="F185" i="6"/>
  <c r="F129" i="6"/>
  <c r="F127" i="6"/>
  <c r="F125" i="6"/>
  <c r="F194" i="6"/>
  <c r="F192" i="6"/>
  <c r="F191" i="6"/>
  <c r="F190" i="6"/>
  <c r="F188" i="6"/>
  <c r="F186" i="6"/>
  <c r="F184" i="6"/>
  <c r="F128" i="6"/>
  <c r="F126" i="6"/>
  <c r="F124" i="6"/>
  <c r="F256" i="6"/>
  <c r="F254" i="6"/>
  <c r="F130" i="6"/>
  <c r="F121" i="6"/>
  <c r="F123" i="6"/>
  <c r="F131" i="6"/>
  <c r="F122" i="6"/>
  <c r="F275" i="6"/>
  <c r="F274" i="6"/>
  <c r="F220" i="6"/>
  <c r="F219" i="6"/>
  <c r="F218" i="6"/>
  <c r="F217" i="6"/>
  <c r="F216" i="6"/>
  <c r="F215" i="6"/>
  <c r="F214" i="6"/>
  <c r="F213" i="6"/>
  <c r="F212" i="6"/>
  <c r="F211" i="6"/>
  <c r="F210" i="6"/>
  <c r="F283" i="6"/>
  <c r="F281" i="6"/>
  <c r="F279" i="6"/>
  <c r="F277" i="6"/>
  <c r="F284" i="6"/>
  <c r="F282" i="6"/>
  <c r="F280" i="6"/>
  <c r="F278" i="6"/>
  <c r="F276" i="6"/>
  <c r="F152" i="6"/>
  <c r="F151" i="6"/>
  <c r="F150" i="6"/>
  <c r="F149" i="6"/>
  <c r="F148" i="6"/>
  <c r="F147" i="6"/>
  <c r="F153" i="6"/>
  <c r="F155" i="6"/>
  <c r="F157" i="6"/>
  <c r="F154" i="6"/>
  <c r="F156" i="6"/>
  <c r="G271" i="6"/>
  <c r="G270" i="6"/>
  <c r="G269" i="6"/>
  <c r="G268" i="6"/>
  <c r="G267" i="6"/>
  <c r="G266" i="6"/>
  <c r="G265" i="6"/>
  <c r="G264" i="6"/>
  <c r="G263" i="6"/>
  <c r="G207" i="6"/>
  <c r="G206" i="6"/>
  <c r="G205" i="6"/>
  <c r="G204" i="6"/>
  <c r="G203" i="6"/>
  <c r="G202" i="6"/>
  <c r="G201" i="6"/>
  <c r="G262" i="6"/>
  <c r="G139" i="6"/>
  <c r="G143" i="6"/>
  <c r="G261" i="6"/>
  <c r="G200" i="6"/>
  <c r="G199" i="6"/>
  <c r="G198" i="6"/>
  <c r="G197" i="6"/>
  <c r="G142" i="6"/>
  <c r="G138" i="6"/>
  <c r="G137" i="6"/>
  <c r="G136" i="6"/>
  <c r="G135" i="6"/>
  <c r="G134" i="6"/>
  <c r="G141" i="6"/>
  <c r="G144" i="6"/>
  <c r="G140" i="6"/>
  <c r="F262" i="6"/>
  <c r="F261" i="6"/>
  <c r="F271" i="6"/>
  <c r="F270" i="6"/>
  <c r="F269" i="6"/>
  <c r="F268" i="6"/>
  <c r="F267" i="6"/>
  <c r="F266" i="6"/>
  <c r="F264" i="6"/>
  <c r="F206" i="6"/>
  <c r="F202" i="6"/>
  <c r="F143" i="6"/>
  <c r="F144" i="6"/>
  <c r="F200" i="6"/>
  <c r="F197" i="6"/>
  <c r="F207" i="6"/>
  <c r="F203" i="6"/>
  <c r="F142" i="6"/>
  <c r="F265" i="6"/>
  <c r="F263" i="6"/>
  <c r="F204" i="6"/>
  <c r="F140" i="6"/>
  <c r="F141" i="6"/>
  <c r="F205" i="6"/>
  <c r="F201" i="6"/>
  <c r="F199" i="6"/>
  <c r="F135" i="6"/>
  <c r="F198" i="6"/>
  <c r="F139" i="6"/>
  <c r="F138" i="6"/>
  <c r="F136" i="6"/>
  <c r="F134" i="6"/>
  <c r="F137" i="6"/>
  <c r="G249" i="6"/>
  <c r="G248" i="6"/>
  <c r="G258" i="6"/>
  <c r="G257" i="6"/>
  <c r="G256" i="6"/>
  <c r="G255" i="6"/>
  <c r="G254" i="6"/>
  <c r="G253" i="6"/>
  <c r="G251" i="6"/>
  <c r="G194" i="6"/>
  <c r="G193" i="6"/>
  <c r="G192" i="6"/>
  <c r="G191" i="6"/>
  <c r="G190" i="6"/>
  <c r="G189" i="6"/>
  <c r="G188" i="6"/>
  <c r="G187" i="6"/>
  <c r="G186" i="6"/>
  <c r="G185" i="6"/>
  <c r="G184" i="6"/>
  <c r="G121" i="6"/>
  <c r="G122" i="6"/>
  <c r="G123" i="6"/>
  <c r="G130" i="6"/>
  <c r="G131" i="6"/>
  <c r="G129" i="6"/>
  <c r="G128" i="6"/>
  <c r="G127" i="6"/>
  <c r="G126" i="6"/>
  <c r="G125" i="6"/>
  <c r="G124" i="6"/>
  <c r="G252" i="6"/>
  <c r="G250" i="6"/>
  <c r="E39" i="6"/>
  <c r="E40" i="6"/>
  <c r="E94" i="6"/>
  <c r="E92" i="6"/>
  <c r="E91" i="6"/>
  <c r="E90" i="6"/>
  <c r="E89" i="6"/>
  <c r="E88" i="6"/>
  <c r="E37" i="6"/>
  <c r="E42" i="6"/>
  <c r="E38" i="6"/>
  <c r="E36" i="6"/>
  <c r="E4" i="6"/>
  <c r="G94" i="6"/>
  <c r="G92" i="6"/>
  <c r="G91" i="6"/>
  <c r="G90" i="6"/>
  <c r="G89" i="6"/>
  <c r="G88" i="6"/>
  <c r="G39" i="6"/>
  <c r="G40" i="6"/>
  <c r="G37" i="6"/>
  <c r="G42" i="6"/>
  <c r="G38" i="6"/>
  <c r="G36" i="6"/>
  <c r="D4" i="6"/>
  <c r="G85" i="6"/>
  <c r="G80" i="6"/>
  <c r="G28" i="6"/>
  <c r="G33" i="6"/>
  <c r="G81" i="6"/>
  <c r="G29" i="6"/>
  <c r="G27" i="6"/>
  <c r="G82" i="6"/>
  <c r="G30" i="6"/>
  <c r="G83" i="6"/>
  <c r="G79" i="6"/>
  <c r="G31" i="6"/>
  <c r="F72" i="6"/>
  <c r="F21" i="6"/>
  <c r="F73" i="6"/>
  <c r="F22" i="6"/>
  <c r="F74" i="6"/>
  <c r="F70" i="6"/>
  <c r="F19" i="6"/>
  <c r="F24" i="6"/>
  <c r="F76" i="6"/>
  <c r="F71" i="6"/>
  <c r="F20" i="6"/>
  <c r="F18" i="6"/>
  <c r="F39" i="6"/>
  <c r="F94" i="6"/>
  <c r="F92" i="6"/>
  <c r="F91" i="6"/>
  <c r="F90" i="6"/>
  <c r="F89" i="6"/>
  <c r="F88" i="6"/>
  <c r="F40" i="6"/>
  <c r="F37" i="6"/>
  <c r="F42" i="6"/>
  <c r="F38" i="6"/>
  <c r="F36" i="6"/>
  <c r="F83" i="6"/>
  <c r="F79" i="6"/>
  <c r="F28" i="6"/>
  <c r="F33" i="6"/>
  <c r="F85" i="6"/>
  <c r="F80" i="6"/>
  <c r="F29" i="6"/>
  <c r="F27" i="6"/>
  <c r="F81" i="6"/>
  <c r="F30" i="6"/>
  <c r="F82" i="6"/>
  <c r="F31" i="6"/>
  <c r="C4" i="6"/>
  <c r="G73" i="6"/>
  <c r="G19" i="6"/>
  <c r="G24" i="6"/>
  <c r="G74" i="6"/>
  <c r="G70" i="6"/>
  <c r="G20" i="6"/>
  <c r="G18" i="6"/>
  <c r="G76" i="6"/>
  <c r="G71" i="6"/>
  <c r="G21" i="6"/>
  <c r="G72" i="6"/>
  <c r="G22" i="6"/>
  <c r="E2" i="6"/>
  <c r="D2" i="6"/>
  <c r="C2" i="6"/>
  <c r="Q48" i="6" l="1"/>
  <c r="T6" i="6"/>
  <c r="S34" i="6"/>
  <c r="S43" i="6"/>
  <c r="R44" i="6"/>
  <c r="R35" i="6"/>
  <c r="S7" i="6"/>
  <c r="Q39" i="6"/>
  <c r="S8" i="6"/>
  <c r="R45" i="6"/>
  <c r="R36" i="6"/>
  <c r="H149" i="6"/>
  <c r="H155" i="6"/>
  <c r="S5" i="6"/>
  <c r="R42" i="6"/>
  <c r="R33" i="6"/>
  <c r="H276" i="6"/>
  <c r="H284" i="6"/>
  <c r="H211" i="6"/>
  <c r="H215" i="6"/>
  <c r="H280" i="6"/>
  <c r="H219" i="6"/>
  <c r="H148" i="6"/>
  <c r="H150" i="6"/>
  <c r="H151" i="6"/>
  <c r="H154" i="6"/>
  <c r="H212" i="6"/>
  <c r="H216" i="6"/>
  <c r="H220" i="6"/>
  <c r="H277" i="6"/>
  <c r="H281" i="6"/>
  <c r="H152" i="6"/>
  <c r="H157" i="6"/>
  <c r="H153" i="6"/>
  <c r="H213" i="6"/>
  <c r="H217" i="6"/>
  <c r="H274" i="6"/>
  <c r="H278" i="6"/>
  <c r="H282" i="6"/>
  <c r="H147" i="6"/>
  <c r="H156" i="6"/>
  <c r="H210" i="6"/>
  <c r="H214" i="6"/>
  <c r="H218" i="6"/>
  <c r="H275" i="6"/>
  <c r="H279" i="6"/>
  <c r="H283" i="6"/>
  <c r="J37" i="1"/>
  <c r="H37" i="1"/>
  <c r="F37" i="1"/>
  <c r="H38" i="1"/>
  <c r="J38" i="1"/>
  <c r="J26" i="1"/>
  <c r="H26" i="1"/>
  <c r="F26" i="1"/>
  <c r="R48" i="6" l="1"/>
  <c r="T8" i="6"/>
  <c r="S45" i="6"/>
  <c r="S36" i="6"/>
  <c r="T5" i="6"/>
  <c r="S42" i="6"/>
  <c r="S33" i="6"/>
  <c r="S44" i="6"/>
  <c r="S35" i="6"/>
  <c r="T7" i="6"/>
  <c r="R39" i="6"/>
  <c r="U6" i="6"/>
  <c r="T34" i="6"/>
  <c r="T43" i="6"/>
  <c r="D84" i="6"/>
  <c r="D32" i="6"/>
  <c r="D93" i="6"/>
  <c r="H93" i="6" s="1"/>
  <c r="D41" i="6"/>
  <c r="H41" i="6" s="1"/>
  <c r="J58" i="1"/>
  <c r="D89" i="6"/>
  <c r="H89" i="6" s="1"/>
  <c r="D94" i="6"/>
  <c r="H94" i="6" s="1"/>
  <c r="D37" i="6"/>
  <c r="H37" i="6" s="1"/>
  <c r="D42" i="6"/>
  <c r="H42" i="6" s="1"/>
  <c r="D90" i="6"/>
  <c r="H90" i="6" s="1"/>
  <c r="D88" i="6"/>
  <c r="H88" i="6" s="1"/>
  <c r="D38" i="6"/>
  <c r="H38" i="6" s="1"/>
  <c r="D36" i="6"/>
  <c r="H36" i="6" s="1"/>
  <c r="D91" i="6"/>
  <c r="H91" i="6" s="1"/>
  <c r="D39" i="6"/>
  <c r="H39" i="6" s="1"/>
  <c r="D92" i="6"/>
  <c r="H92" i="6" s="1"/>
  <c r="D40" i="6"/>
  <c r="H40" i="6" s="1"/>
  <c r="D73" i="6"/>
  <c r="D19" i="6"/>
  <c r="D21" i="6"/>
  <c r="D24" i="6"/>
  <c r="D74" i="6"/>
  <c r="D71" i="6"/>
  <c r="D76" i="6"/>
  <c r="D20" i="6"/>
  <c r="D22" i="6"/>
  <c r="D72" i="6"/>
  <c r="D70" i="6"/>
  <c r="D18" i="6"/>
  <c r="D82" i="6"/>
  <c r="D28" i="6"/>
  <c r="D33" i="6"/>
  <c r="D30" i="6"/>
  <c r="D79" i="6"/>
  <c r="D31" i="6"/>
  <c r="D83" i="6"/>
  <c r="D29" i="6"/>
  <c r="D27" i="6"/>
  <c r="D80" i="6"/>
  <c r="D85" i="6"/>
  <c r="D81" i="6"/>
  <c r="H44" i="1"/>
  <c r="F44" i="1"/>
  <c r="S48" i="6" l="1"/>
  <c r="V6" i="6"/>
  <c r="U34" i="6"/>
  <c r="U43" i="6"/>
  <c r="T35" i="6"/>
  <c r="T44" i="6"/>
  <c r="U7" i="6"/>
  <c r="U8" i="6"/>
  <c r="T45" i="6"/>
  <c r="T36" i="6"/>
  <c r="S39" i="6"/>
  <c r="U5" i="6"/>
  <c r="T42" i="6"/>
  <c r="T33" i="6"/>
  <c r="E32" i="6"/>
  <c r="H32" i="6" s="1"/>
  <c r="E84" i="6"/>
  <c r="H84" i="6" s="1"/>
  <c r="E75" i="6"/>
  <c r="H75" i="6" s="1"/>
  <c r="E23" i="6"/>
  <c r="H23" i="6" s="1"/>
  <c r="E266" i="6"/>
  <c r="H266" i="6" s="1"/>
  <c r="E265" i="6"/>
  <c r="H265" i="6" s="1"/>
  <c r="E264" i="6"/>
  <c r="H264" i="6" s="1"/>
  <c r="E263" i="6"/>
  <c r="H263" i="6" s="1"/>
  <c r="E262" i="6"/>
  <c r="H262" i="6" s="1"/>
  <c r="E261" i="6"/>
  <c r="H261" i="6" s="1"/>
  <c r="E270" i="6"/>
  <c r="H270" i="6" s="1"/>
  <c r="E268" i="6"/>
  <c r="H268" i="6" s="1"/>
  <c r="E205" i="6"/>
  <c r="H205" i="6" s="1"/>
  <c r="E201" i="6"/>
  <c r="H201" i="6" s="1"/>
  <c r="E200" i="6"/>
  <c r="H200" i="6" s="1"/>
  <c r="E199" i="6"/>
  <c r="H199" i="6" s="1"/>
  <c r="E198" i="6"/>
  <c r="H198" i="6" s="1"/>
  <c r="E197" i="6"/>
  <c r="H197" i="6" s="1"/>
  <c r="E142" i="6"/>
  <c r="H142" i="6" s="1"/>
  <c r="E138" i="6"/>
  <c r="H138" i="6" s="1"/>
  <c r="E137" i="6"/>
  <c r="H137" i="6" s="1"/>
  <c r="E136" i="6"/>
  <c r="H136" i="6" s="1"/>
  <c r="E135" i="6"/>
  <c r="H135" i="6" s="1"/>
  <c r="E134" i="6"/>
  <c r="H134" i="6" s="1"/>
  <c r="E144" i="6"/>
  <c r="H144" i="6" s="1"/>
  <c r="E204" i="6"/>
  <c r="H204" i="6" s="1"/>
  <c r="E206" i="6"/>
  <c r="H206" i="6" s="1"/>
  <c r="E202" i="6"/>
  <c r="H202" i="6" s="1"/>
  <c r="E140" i="6"/>
  <c r="H140" i="6" s="1"/>
  <c r="E141" i="6"/>
  <c r="H141" i="6" s="1"/>
  <c r="E271" i="6"/>
  <c r="H271" i="6" s="1"/>
  <c r="E269" i="6"/>
  <c r="H269" i="6" s="1"/>
  <c r="E267" i="6"/>
  <c r="H267" i="6" s="1"/>
  <c r="E207" i="6"/>
  <c r="H207" i="6" s="1"/>
  <c r="E203" i="6"/>
  <c r="H203" i="6" s="1"/>
  <c r="E139" i="6"/>
  <c r="H139" i="6" s="1"/>
  <c r="E143" i="6"/>
  <c r="H143" i="6" s="1"/>
  <c r="E257" i="6"/>
  <c r="H257" i="6" s="1"/>
  <c r="E256" i="6"/>
  <c r="H256" i="6" s="1"/>
  <c r="E255" i="6"/>
  <c r="H255" i="6" s="1"/>
  <c r="E254" i="6"/>
  <c r="H254" i="6" s="1"/>
  <c r="E253" i="6"/>
  <c r="H253" i="6" s="1"/>
  <c r="E252" i="6"/>
  <c r="H252" i="6" s="1"/>
  <c r="E251" i="6"/>
  <c r="H251" i="6" s="1"/>
  <c r="E250" i="6"/>
  <c r="H250" i="6" s="1"/>
  <c r="E249" i="6"/>
  <c r="H249" i="6" s="1"/>
  <c r="E248" i="6"/>
  <c r="H248" i="6" s="1"/>
  <c r="E258" i="6"/>
  <c r="H258" i="6" s="1"/>
  <c r="E194" i="6"/>
  <c r="H194" i="6" s="1"/>
  <c r="E193" i="6"/>
  <c r="H193" i="6" s="1"/>
  <c r="E192" i="6"/>
  <c r="H192" i="6" s="1"/>
  <c r="E191" i="6"/>
  <c r="H191" i="6" s="1"/>
  <c r="E190" i="6"/>
  <c r="H190" i="6" s="1"/>
  <c r="E189" i="6"/>
  <c r="H189" i="6" s="1"/>
  <c r="E188" i="6"/>
  <c r="H188" i="6" s="1"/>
  <c r="E187" i="6"/>
  <c r="H187" i="6" s="1"/>
  <c r="E186" i="6"/>
  <c r="H186" i="6" s="1"/>
  <c r="E185" i="6"/>
  <c r="H185" i="6" s="1"/>
  <c r="E184" i="6"/>
  <c r="H184" i="6" s="1"/>
  <c r="E121" i="6"/>
  <c r="H121" i="6" s="1"/>
  <c r="E122" i="6"/>
  <c r="H122" i="6" s="1"/>
  <c r="E123" i="6"/>
  <c r="H123" i="6" s="1"/>
  <c r="E130" i="6"/>
  <c r="H130" i="6" s="1"/>
  <c r="E131" i="6"/>
  <c r="H131" i="6" s="1"/>
  <c r="E129" i="6"/>
  <c r="H129" i="6" s="1"/>
  <c r="E128" i="6"/>
  <c r="H128" i="6" s="1"/>
  <c r="E127" i="6"/>
  <c r="H127" i="6" s="1"/>
  <c r="E126" i="6"/>
  <c r="H126" i="6" s="1"/>
  <c r="E125" i="6"/>
  <c r="H125" i="6" s="1"/>
  <c r="E124" i="6"/>
  <c r="H124" i="6" s="1"/>
  <c r="H58" i="1"/>
  <c r="E82" i="6"/>
  <c r="H82" i="6" s="1"/>
  <c r="E28" i="6"/>
  <c r="H28" i="6" s="1"/>
  <c r="E33" i="6"/>
  <c r="H33" i="6" s="1"/>
  <c r="E83" i="6"/>
  <c r="H83" i="6" s="1"/>
  <c r="E79" i="6"/>
  <c r="H79" i="6" s="1"/>
  <c r="E29" i="6"/>
  <c r="H29" i="6" s="1"/>
  <c r="E27" i="6"/>
  <c r="H27" i="6" s="1"/>
  <c r="E85" i="6"/>
  <c r="H85" i="6" s="1"/>
  <c r="E80" i="6"/>
  <c r="H80" i="6" s="1"/>
  <c r="E30" i="6"/>
  <c r="H30" i="6" s="1"/>
  <c r="E81" i="6"/>
  <c r="H81" i="6" s="1"/>
  <c r="E31" i="6"/>
  <c r="H31" i="6" s="1"/>
  <c r="F58" i="1"/>
  <c r="E76" i="6"/>
  <c r="H76" i="6" s="1"/>
  <c r="E71" i="6"/>
  <c r="H71" i="6" s="1"/>
  <c r="E21" i="6"/>
  <c r="H21" i="6" s="1"/>
  <c r="E72" i="6"/>
  <c r="H72" i="6" s="1"/>
  <c r="E22" i="6"/>
  <c r="H22" i="6" s="1"/>
  <c r="E73" i="6"/>
  <c r="H73" i="6" s="1"/>
  <c r="E19" i="6"/>
  <c r="H19" i="6" s="1"/>
  <c r="E24" i="6"/>
  <c r="H24" i="6" s="1"/>
  <c r="E74" i="6"/>
  <c r="H74" i="6" s="1"/>
  <c r="E70" i="6"/>
  <c r="H70" i="6" s="1"/>
  <c r="E20" i="6"/>
  <c r="H20" i="6" s="1"/>
  <c r="E18" i="6"/>
  <c r="H18" i="6" s="1"/>
  <c r="E8" i="6"/>
  <c r="D8" i="6"/>
  <c r="D7" i="6"/>
  <c r="C7" i="6"/>
  <c r="E3" i="6"/>
  <c r="L22" i="6" s="1"/>
  <c r="L42" i="6" s="1"/>
  <c r="L48" i="6" s="1"/>
  <c r="D3" i="6"/>
  <c r="L13" i="6" s="1"/>
  <c r="L33" i="6" s="1"/>
  <c r="L39" i="6" s="1"/>
  <c r="C3" i="6"/>
  <c r="L4" i="6" s="1"/>
  <c r="C8" i="6"/>
  <c r="C9" i="6"/>
  <c r="E9" i="6"/>
  <c r="T48" i="6" l="1"/>
  <c r="V5" i="6"/>
  <c r="U42" i="6"/>
  <c r="U33" i="6"/>
  <c r="U44" i="6"/>
  <c r="U35" i="6"/>
  <c r="V7" i="6"/>
  <c r="V8" i="6"/>
  <c r="U36" i="6"/>
  <c r="U45" i="6"/>
  <c r="T39" i="6"/>
  <c r="W6" i="6"/>
  <c r="V34" i="6"/>
  <c r="V43" i="6"/>
  <c r="C6" i="6"/>
  <c r="C10" i="6" s="1"/>
  <c r="D6" i="6"/>
  <c r="E6" i="6"/>
  <c r="E7" i="6"/>
  <c r="D9" i="6"/>
  <c r="U48" i="6" l="1"/>
  <c r="W8" i="6"/>
  <c r="V45" i="6"/>
  <c r="V36" i="6"/>
  <c r="V44" i="6"/>
  <c r="V35" i="6"/>
  <c r="W7" i="6"/>
  <c r="X6" i="6"/>
  <c r="W34" i="6"/>
  <c r="W43" i="6"/>
  <c r="U39" i="6"/>
  <c r="W5" i="6"/>
  <c r="V42" i="6"/>
  <c r="V33" i="6"/>
  <c r="E10" i="6"/>
  <c r="D10" i="6"/>
  <c r="V48" i="6" l="1"/>
  <c r="V39" i="6"/>
  <c r="X8" i="6"/>
  <c r="W45" i="6"/>
  <c r="W36" i="6"/>
  <c r="W44" i="6"/>
  <c r="W35" i="6"/>
  <c r="X7" i="6"/>
  <c r="X5" i="6"/>
  <c r="W42" i="6"/>
  <c r="W33" i="6"/>
  <c r="Y6" i="6"/>
  <c r="X34" i="6"/>
  <c r="X43" i="6"/>
  <c r="W48" i="6" l="1"/>
  <c r="X35" i="6"/>
  <c r="X44" i="6"/>
  <c r="Y7" i="6"/>
  <c r="Y8" i="6"/>
  <c r="X45" i="6"/>
  <c r="X36" i="6"/>
  <c r="Z6" i="6"/>
  <c r="Y34" i="6"/>
  <c r="Y43" i="6"/>
  <c r="W39" i="6"/>
  <c r="Y5" i="6"/>
  <c r="X42" i="6"/>
  <c r="X33" i="6"/>
  <c r="X48" i="6" l="1"/>
  <c r="Y44" i="6"/>
  <c r="Y35" i="6"/>
  <c r="Z7" i="6"/>
  <c r="Z5" i="6"/>
  <c r="Y42" i="6"/>
  <c r="Y33" i="6"/>
  <c r="AA6" i="6"/>
  <c r="Z34" i="6"/>
  <c r="Z43" i="6"/>
  <c r="Z8" i="6"/>
  <c r="Y36" i="6"/>
  <c r="Y45" i="6"/>
  <c r="X39" i="6"/>
  <c r="Y48" i="6" l="1"/>
  <c r="AB6" i="6"/>
  <c r="AA34" i="6"/>
  <c r="AA43" i="6"/>
  <c r="Y39" i="6"/>
  <c r="AA5" i="6"/>
  <c r="Z33" i="6"/>
  <c r="Z42" i="6"/>
  <c r="Z44" i="6"/>
  <c r="Z35" i="6"/>
  <c r="AA7" i="6"/>
  <c r="AA8" i="6"/>
  <c r="Z45" i="6"/>
  <c r="Z36" i="6"/>
  <c r="Z48" i="6" l="1"/>
  <c r="AA44" i="6"/>
  <c r="AA35" i="6"/>
  <c r="AB7" i="6"/>
  <c r="AB8" i="6"/>
  <c r="AA45" i="6"/>
  <c r="AA36" i="6"/>
  <c r="Z39" i="6"/>
  <c r="AB5" i="6"/>
  <c r="AA42" i="6"/>
  <c r="AA33" i="6"/>
  <c r="AC6" i="6"/>
  <c r="AB34" i="6"/>
  <c r="AB43" i="6"/>
  <c r="AA48" i="6" l="1"/>
  <c r="AA39" i="6"/>
  <c r="AD6" i="6"/>
  <c r="AC34" i="6"/>
  <c r="AC43" i="6"/>
  <c r="AB35" i="6"/>
  <c r="AB44" i="6"/>
  <c r="AC7" i="6"/>
  <c r="AC5" i="6"/>
  <c r="AB42" i="6"/>
  <c r="AB33" i="6"/>
  <c r="AC8" i="6"/>
  <c r="AB45" i="6"/>
  <c r="AB36" i="6"/>
  <c r="AB48" i="6" l="1"/>
  <c r="AB39" i="6"/>
  <c r="AD5" i="6"/>
  <c r="AC42" i="6"/>
  <c r="AC33" i="6"/>
  <c r="AD8" i="6"/>
  <c r="AC36" i="6"/>
  <c r="AC45" i="6"/>
  <c r="AC44" i="6"/>
  <c r="AC35" i="6"/>
  <c r="AD7" i="6"/>
  <c r="AE6" i="6"/>
  <c r="AD34" i="6"/>
  <c r="AD43" i="6"/>
  <c r="AC48" i="6" l="1"/>
  <c r="AC39" i="6"/>
  <c r="AF6" i="6"/>
  <c r="AE34" i="6"/>
  <c r="AE43" i="6"/>
  <c r="AE8" i="6"/>
  <c r="AD45" i="6"/>
  <c r="AD36" i="6"/>
  <c r="AD44" i="6"/>
  <c r="AD35" i="6"/>
  <c r="AE7" i="6"/>
  <c r="AE5" i="6"/>
  <c r="AD33" i="6"/>
  <c r="AD42" i="6"/>
  <c r="AD48" i="6" l="1"/>
  <c r="AF8" i="6"/>
  <c r="AE45" i="6"/>
  <c r="AE36" i="6"/>
  <c r="AE44" i="6"/>
  <c r="AE35" i="6"/>
  <c r="AF7" i="6"/>
  <c r="AF5" i="6"/>
  <c r="AE42" i="6"/>
  <c r="AE33" i="6"/>
  <c r="AD39" i="6"/>
  <c r="AF34" i="6"/>
  <c r="AF43" i="6"/>
  <c r="AE48" i="6" l="1"/>
  <c r="AF42" i="6"/>
  <c r="AF33" i="6"/>
  <c r="AF35" i="6"/>
  <c r="AF44" i="6"/>
  <c r="AE39" i="6"/>
  <c r="AF45" i="6"/>
  <c r="AF36" i="6"/>
  <c r="AF48" i="6" l="1"/>
  <c r="K41" i="6" s="1"/>
  <c r="J59" i="1" s="1"/>
  <c r="AF39" i="6"/>
  <c r="K32" i="6" s="1"/>
  <c r="H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Burman</author>
    <author>FredrikTillberg</author>
    <author>Jimmy Möller</author>
  </authors>
  <commentList>
    <comment ref="J10" authorId="0" shapeId="0" xr:uid="{F41C585F-0BC2-45FB-A14A-C5773E8CBC94}">
      <text>
        <r>
          <rPr>
            <b/>
            <sz val="9"/>
            <color indexed="81"/>
            <rFont val="Tahoma"/>
            <family val="2"/>
          </rPr>
          <t>Locum:</t>
        </r>
        <r>
          <rPr>
            <sz val="9"/>
            <color indexed="81"/>
            <rFont val="Tahoma"/>
            <family val="2"/>
          </rPr>
          <t xml:space="preserve">
Se känslighetsanalys för påverkan av olika energiprisökningar.</t>
        </r>
      </text>
    </comment>
    <comment ref="E11" authorId="1" shapeId="0" xr:uid="{CEFD18A8-624B-4C62-ACEB-3625A82913BF}">
      <text>
        <r>
          <rPr>
            <b/>
            <sz val="9"/>
            <color indexed="81"/>
            <rFont val="Tahoma"/>
            <family val="2"/>
          </rPr>
          <t>Locum:</t>
        </r>
        <r>
          <rPr>
            <sz val="9"/>
            <color indexed="81"/>
            <rFont val="Tahoma"/>
            <family val="2"/>
          </rPr>
          <t xml:space="preserve">
Se flik "Lathund".</t>
        </r>
      </text>
    </comment>
    <comment ref="B12" authorId="2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Kalkylränta = </t>
        </r>
        <r>
          <rPr>
            <sz val="8"/>
            <color indexed="81"/>
            <rFont val="Tahoma"/>
            <family val="2"/>
          </rPr>
          <t xml:space="preserve">Mått för att räkna om betalningar som görs i framtiden till dagens penningsvärde utan hänsyn till inflation.
</t>
        </r>
      </text>
    </comment>
    <comment ref="G12" authorId="0" shapeId="0" xr:uid="{73DC8AAE-159D-4472-880E-94C40CA65C32}">
      <text>
        <r>
          <rPr>
            <b/>
            <sz val="9"/>
            <color indexed="81"/>
            <rFont val="Tahoma"/>
            <family val="2"/>
          </rPr>
          <t>Locum:</t>
        </r>
        <r>
          <rPr>
            <sz val="9"/>
            <color indexed="81"/>
            <rFont val="Tahoma"/>
            <family val="2"/>
          </rPr>
          <t xml:space="preserve">
Fjärrkylepris varierar kraftigt mellan olika sjukhus, beroende på belastning och fördelning komfort/processkyla.  </t>
        </r>
      </text>
    </comment>
    <comment ref="G13" authorId="0" shapeId="0" xr:uid="{103CCE44-8C3F-4CF0-B0C8-931EDF6EE02C}">
      <text>
        <r>
          <rPr>
            <b/>
            <sz val="9"/>
            <color indexed="81"/>
            <rFont val="Tahoma"/>
            <family val="2"/>
          </rPr>
          <t>Locum:</t>
        </r>
        <r>
          <rPr>
            <sz val="9"/>
            <color indexed="81"/>
            <rFont val="Tahoma"/>
            <family val="2"/>
          </rPr>
          <t xml:space="preserve">
Medelpris Locum senaste 12 mån</t>
        </r>
      </text>
    </comment>
    <comment ref="C27" authorId="2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Investeringskostnad (SEK): 
</t>
        </r>
        <r>
          <rPr>
            <sz val="8"/>
            <color indexed="81"/>
            <rFont val="Tahoma"/>
            <family val="2"/>
          </rPr>
          <t xml:space="preserve">Initial kostnad som oftast är en engångskostnad t ex inköps- och installationskostnad
</t>
        </r>
      </text>
    </comment>
    <comment ref="B31" authorId="2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Energikostnad (kr/år): </t>
        </r>
        <r>
          <rPr>
            <sz val="8"/>
            <color indexed="81"/>
            <rFont val="Tahoma"/>
            <family val="2"/>
          </rPr>
          <t xml:space="preserve">Energikostnanden under ett år för produkten eller installationen.
</t>
        </r>
      </text>
    </comment>
    <comment ref="B48" authorId="2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Miljökostnad: </t>
        </r>
        <r>
          <rPr>
            <sz val="8"/>
            <color indexed="81"/>
            <rFont val="Tahoma"/>
            <family val="2"/>
          </rPr>
          <t xml:space="preserve">Kostnad för avveckling eller andra miljörelaterade kostnader
</t>
        </r>
      </text>
    </comment>
    <comment ref="B58" authorId="0" shapeId="0" xr:uid="{5CF2E8FA-B0A8-4D2C-8D50-EE299EAE311C}">
      <text>
        <r>
          <rPr>
            <b/>
            <sz val="9"/>
            <color indexed="81"/>
            <rFont val="Tahoma"/>
            <family val="2"/>
          </rPr>
          <t>Locum:
Lönsamhetsberäkning med nuvärdesmetoden.</t>
        </r>
        <r>
          <rPr>
            <sz val="9"/>
            <color indexed="81"/>
            <rFont val="Tahoma"/>
            <family val="2"/>
          </rPr>
          <t xml:space="preserve">
Samtliga framtida kostnader omräknade till ett nuvärde. Det lönsammaste alterntivet sett under hela nyttjandetiden är det alternativ som har lägst totalkostnad (LCC-kostnad)</t>
        </r>
      </text>
    </comment>
    <comment ref="B59" authorId="0" shapeId="0" xr:uid="{3FD7D282-7F29-435E-9D11-88ED926BD64D}">
      <text>
        <r>
          <rPr>
            <b/>
            <sz val="9"/>
            <color indexed="81"/>
            <rFont val="Tahoma"/>
            <family val="2"/>
          </rPr>
          <t xml:space="preserve">Locum:
Alternativ beräkning av lönsamhet.
</t>
        </r>
        <r>
          <rPr>
            <sz val="9"/>
            <color indexed="81"/>
            <rFont val="Tahoma"/>
            <family val="2"/>
          </rPr>
          <t xml:space="preserve">Lönsamhet enligt internräntemetoden. Internränta är den procentuella avkastningen för en investering. Är internräntan högre än kalkylräntan är investeringen lönsam.
</t>
        </r>
      </text>
    </comment>
  </commentList>
</comments>
</file>

<file path=xl/sharedStrings.xml><?xml version="1.0" encoding="utf-8"?>
<sst xmlns="http://schemas.openxmlformats.org/spreadsheetml/2006/main" count="148" uniqueCount="95">
  <si>
    <t>Beräkning av LCC-kostnad</t>
  </si>
  <si>
    <t>Ingångsvärden</t>
  </si>
  <si>
    <t>SEK/MWh</t>
  </si>
  <si>
    <t>Alternativ</t>
  </si>
  <si>
    <t>Investeringskostnad (SEK)</t>
  </si>
  <si>
    <t>Nuvärde Miljökostnad (SEK)</t>
  </si>
  <si>
    <t>Summa</t>
  </si>
  <si>
    <t>Restvärde vid brukstidens slut (SEK)</t>
  </si>
  <si>
    <t>LCC-kostnad (SEK)</t>
  </si>
  <si>
    <t>Värmeenergi, fjv (MWh/år)</t>
  </si>
  <si>
    <t>Värmeenergi, el (MWh/år)</t>
  </si>
  <si>
    <t>Elenergi (MWh/år)</t>
  </si>
  <si>
    <t>Nuvärde Energikostnad, totalt (SEK)</t>
  </si>
  <si>
    <t>Renoveringar (SEK/år)</t>
  </si>
  <si>
    <t>Kalkylränta, real</t>
  </si>
  <si>
    <t>Elpris</t>
  </si>
  <si>
    <t>Miljökostnad avveckling (SEK)</t>
  </si>
  <si>
    <t>LOC</t>
  </si>
  <si>
    <t>Projektnr</t>
  </si>
  <si>
    <t>Projektnamn</t>
  </si>
  <si>
    <t>Informationssäkerhetsklass:</t>
  </si>
  <si>
    <t>A</t>
  </si>
  <si>
    <t>B</t>
  </si>
  <si>
    <t>C</t>
  </si>
  <si>
    <t>Kylenergi, fjärrkyla (MWh/år)</t>
  </si>
  <si>
    <t>Total Energikostnad år 1 (SEK)</t>
  </si>
  <si>
    <t>Nuvärde restvärde (SEK)</t>
  </si>
  <si>
    <t>Restvärde</t>
  </si>
  <si>
    <t>Investeringskostnad minus restvärde</t>
  </si>
  <si>
    <t>Investeringskostnad</t>
  </si>
  <si>
    <t>Nuvärde Restvärde</t>
  </si>
  <si>
    <t>Energikostnad</t>
  </si>
  <si>
    <t>Miljökostnad</t>
  </si>
  <si>
    <t>Underhållskostnad</t>
  </si>
  <si>
    <t>Varierande investeringskostnad</t>
  </si>
  <si>
    <t>ALT A</t>
  </si>
  <si>
    <t>ALT B</t>
  </si>
  <si>
    <t>ALT C</t>
  </si>
  <si>
    <t>Varierande energikostnad</t>
  </si>
  <si>
    <t>Fjärrvärmepris</t>
  </si>
  <si>
    <t>El till kylmaskin (MWh/år)</t>
  </si>
  <si>
    <t>Varierande elprisökning</t>
  </si>
  <si>
    <t>Varierande fjärrvärmeprisökning</t>
  </si>
  <si>
    <t>Varierande fjärrkyleprisökning</t>
  </si>
  <si>
    <t>Varierande kalkylränta</t>
  </si>
  <si>
    <t>Fjärrkylepris</t>
  </si>
  <si>
    <t>Känslighetsanalys</t>
  </si>
  <si>
    <t>Årlig DoU-kostnad (SEK/år)</t>
  </si>
  <si>
    <t>Internränta</t>
  </si>
  <si>
    <t xml:space="preserve">År </t>
  </si>
  <si>
    <t>Investering</t>
  </si>
  <si>
    <t>Fjärrvärme</t>
  </si>
  <si>
    <t>Fjärrkyla</t>
  </si>
  <si>
    <t>El</t>
  </si>
  <si>
    <t>Alt B</t>
  </si>
  <si>
    <t>Alt C</t>
  </si>
  <si>
    <t>DoU + renov</t>
  </si>
  <si>
    <t>f</t>
  </si>
  <si>
    <t>h</t>
  </si>
  <si>
    <t>j</t>
  </si>
  <si>
    <t>Prisökning, real</t>
  </si>
  <si>
    <t>Drift- och underhåll</t>
  </si>
  <si>
    <t>Sjukhus</t>
  </si>
  <si>
    <t>Prisökning real</t>
  </si>
  <si>
    <t>FJV</t>
  </si>
  <si>
    <t>FJK</t>
  </si>
  <si>
    <t>INTERNRÄNTA</t>
  </si>
  <si>
    <t>HS</t>
  </si>
  <si>
    <t>St Göran</t>
  </si>
  <si>
    <t>Rosenlund</t>
  </si>
  <si>
    <t>Landstingshuset</t>
  </si>
  <si>
    <t>kr/MWh</t>
  </si>
  <si>
    <t>Karolinska sjukhusomr</t>
  </si>
  <si>
    <t>Karolinska hotellet</t>
  </si>
  <si>
    <t>SÖS</t>
  </si>
  <si>
    <t>Mariamottagning</t>
  </si>
  <si>
    <t>Serafen</t>
  </si>
  <si>
    <t>DS</t>
  </si>
  <si>
    <t>Norrtälje</t>
  </si>
  <si>
    <t>Löwenströmska</t>
  </si>
  <si>
    <t>Sabbatsberg</t>
  </si>
  <si>
    <t>St Eriks</t>
  </si>
  <si>
    <t>Genomsnitt</t>
  </si>
  <si>
    <t>NKS</t>
  </si>
  <si>
    <t>Nuvärde Underhållskostnader (SEK)</t>
  </si>
  <si>
    <t>Kapitalkostnad</t>
  </si>
  <si>
    <t>Drift- och Underhållskostnad</t>
  </si>
  <si>
    <t>Kalkylperiod, år</t>
  </si>
  <si>
    <t>Kontakta Energicontroller vid frågor angående energipriser.</t>
  </si>
  <si>
    <t xml:space="preserve">Nacka </t>
  </si>
  <si>
    <t>Dalen</t>
  </si>
  <si>
    <t>Använd rullgardinsmenyer för val av fjärrvärme- och fjärrkyleavtal, celler färgade i grått.</t>
  </si>
  <si>
    <t>Vita fält fylls i, gula fält  ändras endast vid behov och övriga fält ifylls ej. Gröna fält redovisar delresultat.</t>
  </si>
  <si>
    <t>Diagram med olika känslighetsanalyser redovisar slutligen påverkan av varierande ingångsvärden</t>
  </si>
  <si>
    <t>För att göra en riktig bedömning av LCC-kalkylen behöver uppgifter tas fram för hur investeringskostnader och energibehov för alla alternativ har beräknats. 
Bifoga beräkningarna på sådant sätt att de kan kontrolleras och vid behov justeras.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</si>
</sst>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r&quot;;[Red]\-#,##0\ &quot;kr&quot;"/>
    <numFmt numFmtId="43" formatCode="_-* #,##0.00_-;\-* #,##0.00_-;_-* &quot;-&quot;??_-;_-@_-"/>
    <numFmt numFmtId="164" formatCode="0.0%"/>
    <numFmt numFmtId="165" formatCode="#,##0_ ;[Red]\-#,##0\ "/>
    <numFmt numFmtId="166" formatCode="_-* #,##0_-;\-* #,##0_-;_-* &quot;-&quot;??_-;_-@_-"/>
    <numFmt numFmtId="167" formatCode="#,##0.0\ &quot;kr&quot;;[Red]\-#,##0.0\ &quot;kr&quot;"/>
    <numFmt numFmtId="168" formatCode="#,##0.0"/>
  </numFmts>
  <fonts count="36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i/>
      <sz val="10"/>
      <color indexed="23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8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6C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i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D8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1" applyNumberFormat="0" applyAlignment="0" applyProtection="0"/>
    <xf numFmtId="0" fontId="4" fillId="17" borderId="2" applyNumberFormat="0" applyAlignment="0" applyProtection="0"/>
    <xf numFmtId="0" fontId="5" fillId="4" borderId="0" applyNumberFormat="0" applyBorder="0" applyAlignment="0" applyProtection="0"/>
    <xf numFmtId="0" fontId="6" fillId="3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7" borderId="2" applyNumberFormat="0" applyAlignment="0" applyProtection="0"/>
    <xf numFmtId="0" fontId="9" fillId="22" borderId="3" applyNumberFormat="0" applyAlignment="0" applyProtection="0"/>
    <xf numFmtId="0" fontId="10" fillId="0" borderId="4" applyNumberFormat="0" applyFill="0" applyAlignment="0" applyProtection="0"/>
    <xf numFmtId="0" fontId="11" fillId="23" borderId="0" applyNumberFormat="0" applyBorder="0" applyAlignment="0" applyProtection="0"/>
    <xf numFmtId="9" fontId="19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17" borderId="9" applyNumberFormat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9" fillId="0" borderId="0"/>
    <xf numFmtId="9" fontId="19" fillId="0" borderId="0" applyFill="0" applyBorder="0" applyAlignment="0" applyProtection="0"/>
    <xf numFmtId="43" fontId="19" fillId="0" borderId="0" applyFont="0" applyFill="0" applyBorder="0" applyAlignment="0" applyProtection="0"/>
  </cellStyleXfs>
  <cellXfs count="120">
    <xf numFmtId="0" fontId="0" fillId="0" borderId="0" xfId="0"/>
    <xf numFmtId="165" fontId="0" fillId="0" borderId="0" xfId="0" applyNumberFormat="1"/>
    <xf numFmtId="0" fontId="0" fillId="0" borderId="0" xfId="0" applyFill="1"/>
    <xf numFmtId="9" fontId="0" fillId="0" borderId="0" xfId="0" applyNumberFormat="1" applyFill="1" applyAlignment="1">
      <alignment horizontal="center"/>
    </xf>
    <xf numFmtId="0" fontId="22" fillId="25" borderId="0" xfId="0" applyFont="1" applyFill="1" applyBorder="1" applyAlignment="1" applyProtection="1">
      <alignment horizontal="center"/>
    </xf>
    <xf numFmtId="0" fontId="22" fillId="25" borderId="0" xfId="0" applyFont="1" applyFill="1" applyBorder="1" applyProtection="1"/>
    <xf numFmtId="0" fontId="23" fillId="25" borderId="0" xfId="0" applyFont="1" applyFill="1" applyBorder="1" applyProtection="1"/>
    <xf numFmtId="0" fontId="22" fillId="25" borderId="0" xfId="0" applyFont="1" applyFill="1" applyBorder="1" applyAlignment="1" applyProtection="1">
      <alignment horizontal="right"/>
    </xf>
    <xf numFmtId="0" fontId="23" fillId="25" borderId="0" xfId="0" applyFont="1" applyFill="1" applyBorder="1" applyAlignment="1" applyProtection="1">
      <alignment horizontal="center"/>
    </xf>
    <xf numFmtId="0" fontId="24" fillId="25" borderId="18" xfId="0" applyFont="1" applyFill="1" applyBorder="1" applyProtection="1"/>
    <xf numFmtId="0" fontId="23" fillId="25" borderId="15" xfId="0" applyFont="1" applyFill="1" applyBorder="1" applyProtection="1"/>
    <xf numFmtId="0" fontId="22" fillId="25" borderId="15" xfId="0" applyFont="1" applyFill="1" applyBorder="1" applyProtection="1"/>
    <xf numFmtId="0" fontId="22" fillId="25" borderId="16" xfId="0" applyFont="1" applyFill="1" applyBorder="1" applyProtection="1"/>
    <xf numFmtId="0" fontId="22" fillId="25" borderId="19" xfId="0" applyFont="1" applyFill="1" applyBorder="1" applyProtection="1"/>
    <xf numFmtId="0" fontId="22" fillId="25" borderId="17" xfId="0" applyFont="1" applyFill="1" applyBorder="1" applyProtection="1"/>
    <xf numFmtId="164" fontId="22" fillId="24" borderId="22" xfId="0" applyNumberFormat="1" applyFont="1" applyFill="1" applyBorder="1" applyAlignment="1" applyProtection="1">
      <alignment horizontal="center"/>
      <protection locked="0"/>
    </xf>
    <xf numFmtId="164" fontId="22" fillId="24" borderId="13" xfId="34" applyNumberFormat="1" applyFont="1" applyFill="1" applyBorder="1" applyAlignment="1" applyProtection="1">
      <alignment horizontal="center"/>
      <protection locked="0"/>
    </xf>
    <xf numFmtId="0" fontId="22" fillId="25" borderId="0" xfId="0" applyFont="1" applyFill="1" applyBorder="1" applyAlignment="1" applyProtection="1"/>
    <xf numFmtId="0" fontId="22" fillId="25" borderId="20" xfId="0" applyFont="1" applyFill="1" applyBorder="1" applyProtection="1"/>
    <xf numFmtId="0" fontId="22" fillId="25" borderId="14" xfId="0" applyFont="1" applyFill="1" applyBorder="1" applyProtection="1"/>
    <xf numFmtId="0" fontId="22" fillId="25" borderId="14" xfId="0" applyFont="1" applyFill="1" applyBorder="1" applyAlignment="1" applyProtection="1">
      <alignment horizontal="right"/>
    </xf>
    <xf numFmtId="164" fontId="22" fillId="25" borderId="14" xfId="0" applyNumberFormat="1" applyFont="1" applyFill="1" applyBorder="1" applyAlignment="1" applyProtection="1">
      <alignment horizontal="center"/>
    </xf>
    <xf numFmtId="0" fontId="22" fillId="25" borderId="21" xfId="0" applyFont="1" applyFill="1" applyBorder="1" applyProtection="1"/>
    <xf numFmtId="0" fontId="22" fillId="25" borderId="18" xfId="0" applyFont="1" applyFill="1" applyBorder="1" applyProtection="1"/>
    <xf numFmtId="0" fontId="24" fillId="25" borderId="19" xfId="0" applyFont="1" applyFill="1" applyBorder="1" applyProtection="1"/>
    <xf numFmtId="0" fontId="23" fillId="25" borderId="19" xfId="0" applyFont="1" applyFill="1" applyBorder="1" applyProtection="1"/>
    <xf numFmtId="0" fontId="23" fillId="25" borderId="14" xfId="0" applyFont="1" applyFill="1" applyBorder="1" applyAlignment="1" applyProtection="1">
      <alignment horizontal="right"/>
    </xf>
    <xf numFmtId="3" fontId="22" fillId="25" borderId="14" xfId="0" applyNumberFormat="1" applyFont="1" applyFill="1" applyBorder="1" applyAlignment="1" applyProtection="1">
      <alignment horizontal="center"/>
    </xf>
    <xf numFmtId="0" fontId="23" fillId="25" borderId="0" xfId="0" applyFont="1" applyFill="1" applyBorder="1" applyAlignment="1" applyProtection="1">
      <alignment horizontal="right"/>
    </xf>
    <xf numFmtId="3" fontId="22" fillId="25" borderId="0" xfId="0" applyNumberFormat="1" applyFont="1" applyFill="1" applyBorder="1" applyAlignment="1" applyProtection="1">
      <alignment horizontal="center"/>
    </xf>
    <xf numFmtId="0" fontId="24" fillId="25" borderId="18" xfId="0" applyFont="1" applyFill="1" applyBorder="1" applyAlignment="1" applyProtection="1">
      <alignment horizontal="left"/>
    </xf>
    <xf numFmtId="0" fontId="23" fillId="25" borderId="15" xfId="0" applyFont="1" applyFill="1" applyBorder="1" applyAlignment="1" applyProtection="1">
      <alignment horizontal="left"/>
    </xf>
    <xf numFmtId="0" fontId="23" fillId="25" borderId="15" xfId="0" applyFont="1" applyFill="1" applyBorder="1" applyAlignment="1" applyProtection="1">
      <alignment horizontal="right"/>
    </xf>
    <xf numFmtId="3" fontId="22" fillId="25" borderId="15" xfId="0" applyNumberFormat="1" applyFont="1" applyFill="1" applyBorder="1" applyAlignment="1" applyProtection="1">
      <alignment horizontal="center"/>
    </xf>
    <xf numFmtId="0" fontId="23" fillId="25" borderId="15" xfId="0" applyFont="1" applyFill="1" applyBorder="1" applyAlignment="1" applyProtection="1">
      <alignment horizontal="center"/>
    </xf>
    <xf numFmtId="0" fontId="23" fillId="25" borderId="19" xfId="0" applyFont="1" applyFill="1" applyBorder="1" applyAlignment="1" applyProtection="1">
      <alignment horizontal="left"/>
    </xf>
    <xf numFmtId="0" fontId="23" fillId="25" borderId="0" xfId="0" applyFont="1" applyFill="1" applyBorder="1" applyAlignment="1" applyProtection="1">
      <alignment horizontal="left"/>
    </xf>
    <xf numFmtId="3" fontId="22" fillId="25" borderId="10" xfId="0" applyNumberFormat="1" applyFont="1" applyFill="1" applyBorder="1" applyAlignment="1" applyProtection="1">
      <alignment horizontal="center"/>
      <protection locked="0"/>
    </xf>
    <xf numFmtId="0" fontId="23" fillId="25" borderId="19" xfId="0" applyFont="1" applyFill="1" applyBorder="1" applyAlignment="1" applyProtection="1">
      <alignment horizontal="right"/>
    </xf>
    <xf numFmtId="3" fontId="22" fillId="26" borderId="10" xfId="0" applyNumberFormat="1" applyFont="1" applyFill="1" applyBorder="1" applyAlignment="1" applyProtection="1">
      <alignment horizontal="center"/>
    </xf>
    <xf numFmtId="0" fontId="23" fillId="25" borderId="20" xfId="0" applyFont="1" applyFill="1" applyBorder="1" applyAlignment="1" applyProtection="1">
      <alignment horizontal="right"/>
    </xf>
    <xf numFmtId="0" fontId="23" fillId="25" borderId="19" xfId="0" applyFont="1" applyFill="1" applyBorder="1" applyAlignment="1" applyProtection="1">
      <alignment horizontal="right" wrapText="1"/>
    </xf>
    <xf numFmtId="0" fontId="23" fillId="25" borderId="12" xfId="0" applyFont="1" applyFill="1" applyBorder="1" applyAlignment="1" applyProtection="1">
      <alignment horizontal="right" wrapText="1"/>
    </xf>
    <xf numFmtId="0" fontId="23" fillId="25" borderId="19" xfId="0" applyFont="1" applyFill="1" applyBorder="1" applyAlignment="1" applyProtection="1">
      <alignment horizontal="left" wrapText="1"/>
    </xf>
    <xf numFmtId="0" fontId="23" fillId="25" borderId="0" xfId="0" applyFont="1" applyFill="1" applyBorder="1" applyAlignment="1" applyProtection="1">
      <alignment horizontal="left" wrapText="1"/>
    </xf>
    <xf numFmtId="0" fontId="22" fillId="25" borderId="19" xfId="0" applyFont="1" applyFill="1" applyBorder="1" applyAlignment="1" applyProtection="1"/>
    <xf numFmtId="3" fontId="22" fillId="25" borderId="0" xfId="0" applyNumberFormat="1" applyFont="1" applyFill="1" applyBorder="1" applyProtection="1"/>
    <xf numFmtId="3" fontId="22" fillId="25" borderId="13" xfId="0" applyNumberFormat="1" applyFont="1" applyFill="1" applyBorder="1" applyAlignment="1" applyProtection="1">
      <alignment horizontal="center"/>
      <protection locked="0"/>
    </xf>
    <xf numFmtId="0" fontId="25" fillId="25" borderId="0" xfId="0" applyFont="1" applyFill="1" applyBorder="1" applyProtection="1"/>
    <xf numFmtId="0" fontId="26" fillId="25" borderId="0" xfId="0" applyFont="1" applyFill="1" applyBorder="1" applyProtection="1"/>
    <xf numFmtId="0" fontId="26" fillId="25" borderId="0" xfId="0" applyFont="1" applyFill="1" applyBorder="1" applyAlignment="1" applyProtection="1">
      <alignment horizontal="center"/>
    </xf>
    <xf numFmtId="0" fontId="26" fillId="25" borderId="0" xfId="44" applyFont="1" applyFill="1" applyBorder="1" applyProtection="1"/>
    <xf numFmtId="0" fontId="27" fillId="25" borderId="0" xfId="0" applyFont="1" applyFill="1" applyBorder="1" applyProtection="1"/>
    <xf numFmtId="0" fontId="26" fillId="25" borderId="0" xfId="0" applyFont="1" applyFill="1" applyBorder="1" applyAlignment="1" applyProtection="1">
      <alignment horizontal="right"/>
    </xf>
    <xf numFmtId="14" fontId="26" fillId="25" borderId="0" xfId="0" applyNumberFormat="1" applyFont="1" applyFill="1" applyBorder="1" applyAlignment="1" applyProtection="1">
      <alignment horizontal="center"/>
    </xf>
    <xf numFmtId="0" fontId="28" fillId="25" borderId="0" xfId="44" applyFont="1" applyFill="1" applyBorder="1" applyProtection="1"/>
    <xf numFmtId="0" fontId="27" fillId="25" borderId="0" xfId="0" applyFont="1" applyFill="1" applyBorder="1" applyAlignment="1" applyProtection="1">
      <alignment horizontal="center"/>
    </xf>
    <xf numFmtId="164" fontId="22" fillId="24" borderId="28" xfId="34" applyNumberFormat="1" applyFont="1" applyFill="1" applyBorder="1" applyAlignment="1" applyProtection="1">
      <alignment horizontal="center"/>
      <protection locked="0"/>
    </xf>
    <xf numFmtId="166" fontId="22" fillId="25" borderId="0" xfId="46" applyNumberFormat="1" applyFont="1" applyFill="1" applyBorder="1" applyProtection="1"/>
    <xf numFmtId="3" fontId="22" fillId="25" borderId="0" xfId="46" applyNumberFormat="1" applyFont="1" applyFill="1" applyBorder="1" applyProtection="1"/>
    <xf numFmtId="0" fontId="31" fillId="0" borderId="0" xfId="0" applyFont="1"/>
    <xf numFmtId="165" fontId="31" fillId="0" borderId="0" xfId="0" applyNumberFormat="1" applyFont="1"/>
    <xf numFmtId="0" fontId="31" fillId="0" borderId="0" xfId="0" applyFont="1" applyAlignment="1">
      <alignment horizontal="center"/>
    </xf>
    <xf numFmtId="167" fontId="22" fillId="25" borderId="0" xfId="0" applyNumberFormat="1" applyFont="1" applyFill="1" applyBorder="1" applyProtection="1"/>
    <xf numFmtId="6" fontId="22" fillId="25" borderId="0" xfId="0" applyNumberFormat="1" applyFont="1" applyFill="1" applyBorder="1" applyProtection="1"/>
    <xf numFmtId="0" fontId="32" fillId="25" borderId="26" xfId="0" applyFont="1" applyFill="1" applyBorder="1" applyProtection="1"/>
    <xf numFmtId="0" fontId="32" fillId="25" borderId="0" xfId="0" applyFont="1" applyFill="1" applyBorder="1" applyAlignment="1" applyProtection="1">
      <alignment horizontal="center"/>
    </xf>
    <xf numFmtId="0" fontId="32" fillId="25" borderId="0" xfId="0" applyFont="1" applyFill="1" applyBorder="1" applyProtection="1"/>
    <xf numFmtId="0" fontId="26" fillId="25" borderId="0" xfId="0" applyFont="1" applyFill="1" applyBorder="1" applyAlignment="1" applyProtection="1">
      <alignment vertical="top" wrapText="1"/>
    </xf>
    <xf numFmtId="0" fontId="26" fillId="25" borderId="0" xfId="0" applyFont="1" applyFill="1" applyBorder="1" applyAlignment="1" applyProtection="1">
      <alignment vertical="top"/>
    </xf>
    <xf numFmtId="3" fontId="0" fillId="0" borderId="0" xfId="0" applyNumberFormat="1" applyFill="1" applyAlignment="1"/>
    <xf numFmtId="1" fontId="0" fillId="0" borderId="0" xfId="46" applyNumberFormat="1" applyFont="1"/>
    <xf numFmtId="3" fontId="0" fillId="0" borderId="0" xfId="0" applyNumberFormat="1"/>
    <xf numFmtId="9" fontId="0" fillId="0" borderId="0" xfId="0" applyNumberFormat="1"/>
    <xf numFmtId="0" fontId="33" fillId="0" borderId="0" xfId="0" applyFont="1"/>
    <xf numFmtId="3" fontId="33" fillId="0" borderId="0" xfId="0" applyNumberFormat="1" applyFont="1"/>
    <xf numFmtId="1" fontId="22" fillId="25" borderId="13" xfId="0" applyNumberFormat="1" applyFont="1" applyFill="1" applyBorder="1" applyAlignment="1" applyProtection="1">
      <alignment horizontal="center"/>
      <protection locked="0"/>
    </xf>
    <xf numFmtId="0" fontId="24" fillId="25" borderId="0" xfId="0" applyFont="1" applyFill="1" applyBorder="1" applyProtection="1"/>
    <xf numFmtId="9" fontId="31" fillId="0" borderId="0" xfId="0" applyNumberFormat="1" applyFont="1"/>
    <xf numFmtId="3" fontId="31" fillId="0" borderId="0" xfId="0" applyNumberFormat="1" applyFont="1"/>
    <xf numFmtId="9" fontId="22" fillId="25" borderId="0" xfId="0" applyNumberFormat="1" applyFont="1" applyFill="1" applyBorder="1" applyProtection="1"/>
    <xf numFmtId="1" fontId="22" fillId="24" borderId="13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9" fontId="19" fillId="0" borderId="0" xfId="34"/>
    <xf numFmtId="0" fontId="34" fillId="0" borderId="0" xfId="0" applyFont="1"/>
    <xf numFmtId="3" fontId="34" fillId="0" borderId="0" xfId="0" applyNumberFormat="1" applyFont="1"/>
    <xf numFmtId="3" fontId="0" fillId="0" borderId="0" xfId="0" applyNumberFormat="1" applyFont="1"/>
    <xf numFmtId="0" fontId="0" fillId="0" borderId="0" xfId="0" applyFont="1"/>
    <xf numFmtId="9" fontId="0" fillId="0" borderId="0" xfId="0" applyNumberFormat="1" applyFont="1"/>
    <xf numFmtId="164" fontId="19" fillId="0" borderId="0" xfId="34" applyNumberFormat="1"/>
    <xf numFmtId="165" fontId="0" fillId="0" borderId="0" xfId="0" applyNumberFormat="1" applyFont="1"/>
    <xf numFmtId="0" fontId="0" fillId="28" borderId="0" xfId="0" applyFill="1"/>
    <xf numFmtId="0" fontId="35" fillId="28" borderId="0" xfId="0" applyFont="1" applyFill="1"/>
    <xf numFmtId="166" fontId="0" fillId="28" borderId="0" xfId="46" applyNumberFormat="1" applyFont="1" applyFill="1"/>
    <xf numFmtId="0" fontId="19" fillId="29" borderId="0" xfId="44" applyFill="1"/>
    <xf numFmtId="0" fontId="0" fillId="29" borderId="0" xfId="0" applyFill="1"/>
    <xf numFmtId="0" fontId="35" fillId="29" borderId="0" xfId="44" applyFont="1" applyFill="1"/>
    <xf numFmtId="166" fontId="0" fillId="29" borderId="0" xfId="46" applyNumberFormat="1" applyFont="1" applyFill="1"/>
    <xf numFmtId="3" fontId="19" fillId="29" borderId="0" xfId="44" applyNumberFormat="1" applyFill="1"/>
    <xf numFmtId="0" fontId="22" fillId="25" borderId="0" xfId="0" applyFont="1" applyFill="1" applyBorder="1" applyAlignment="1" applyProtection="1">
      <alignment horizontal="left"/>
    </xf>
    <xf numFmtId="0" fontId="22" fillId="25" borderId="15" xfId="0" applyFont="1" applyFill="1" applyBorder="1" applyAlignment="1" applyProtection="1">
      <alignment horizontal="center"/>
    </xf>
    <xf numFmtId="0" fontId="24" fillId="25" borderId="0" xfId="0" applyFont="1" applyFill="1" applyBorder="1" applyAlignment="1" applyProtection="1">
      <alignment horizontal="left"/>
    </xf>
    <xf numFmtId="9" fontId="22" fillId="27" borderId="11" xfId="34" applyFont="1" applyFill="1" applyBorder="1" applyAlignment="1" applyProtection="1">
      <alignment horizontal="center"/>
    </xf>
    <xf numFmtId="0" fontId="28" fillId="25" borderId="0" xfId="44" applyFont="1" applyFill="1"/>
    <xf numFmtId="164" fontId="22" fillId="30" borderId="13" xfId="0" applyNumberFormat="1" applyFont="1" applyFill="1" applyBorder="1" applyAlignment="1" applyProtection="1">
      <alignment horizontal="center"/>
      <protection locked="0"/>
    </xf>
    <xf numFmtId="0" fontId="24" fillId="25" borderId="15" xfId="0" applyFont="1" applyFill="1" applyBorder="1" applyAlignment="1" applyProtection="1">
      <alignment horizontal="center"/>
    </xf>
    <xf numFmtId="3" fontId="24" fillId="25" borderId="15" xfId="0" applyNumberFormat="1" applyFont="1" applyFill="1" applyBorder="1" applyAlignment="1" applyProtection="1">
      <alignment horizontal="center"/>
    </xf>
    <xf numFmtId="0" fontId="24" fillId="25" borderId="0" xfId="0" applyFont="1" applyFill="1" applyBorder="1" applyAlignment="1" applyProtection="1">
      <alignment horizontal="center"/>
    </xf>
    <xf numFmtId="3" fontId="24" fillId="27" borderId="11" xfId="0" applyNumberFormat="1" applyFont="1" applyFill="1" applyBorder="1" applyAlignment="1" applyProtection="1">
      <alignment horizontal="center"/>
    </xf>
    <xf numFmtId="168" fontId="22" fillId="25" borderId="10" xfId="0" applyNumberFormat="1" applyFont="1" applyFill="1" applyBorder="1" applyAlignment="1" applyProtection="1">
      <alignment horizontal="center"/>
      <protection locked="0"/>
    </xf>
    <xf numFmtId="10" fontId="0" fillId="0" borderId="0" xfId="0" applyNumberFormat="1"/>
    <xf numFmtId="3" fontId="22" fillId="26" borderId="10" xfId="0" applyNumberFormat="1" applyFont="1" applyFill="1" applyBorder="1" applyAlignment="1" applyProtection="1">
      <alignment horizontal="center"/>
      <protection locked="0"/>
    </xf>
    <xf numFmtId="0" fontId="23" fillId="25" borderId="0" xfId="0" applyFont="1" applyFill="1" applyBorder="1" applyAlignment="1" applyProtection="1">
      <alignment horizontal="right"/>
    </xf>
    <xf numFmtId="0" fontId="23" fillId="25" borderId="27" xfId="0" applyFont="1" applyFill="1" applyBorder="1" applyAlignment="1" applyProtection="1">
      <alignment horizontal="right"/>
    </xf>
    <xf numFmtId="0" fontId="22" fillId="25" borderId="23" xfId="0" applyFont="1" applyFill="1" applyBorder="1" applyAlignment="1" applyProtection="1">
      <alignment horizontal="center"/>
      <protection locked="0"/>
    </xf>
    <xf numFmtId="0" fontId="22" fillId="25" borderId="24" xfId="0" applyFont="1" applyFill="1" applyBorder="1" applyAlignment="1" applyProtection="1">
      <alignment horizontal="center"/>
      <protection locked="0"/>
    </xf>
    <xf numFmtId="0" fontId="22" fillId="25" borderId="25" xfId="0" applyFont="1" applyFill="1" applyBorder="1" applyAlignment="1" applyProtection="1">
      <alignment horizontal="center"/>
      <protection locked="0"/>
    </xf>
    <xf numFmtId="0" fontId="27" fillId="25" borderId="0" xfId="0" applyFont="1" applyFill="1" applyBorder="1" applyAlignment="1" applyProtection="1">
      <alignment horizontal="left" vertical="top" wrapText="1"/>
    </xf>
    <xf numFmtId="0" fontId="32" fillId="25" borderId="26" xfId="0" applyFont="1" applyFill="1" applyBorder="1" applyAlignment="1" applyProtection="1">
      <alignment horizontal="right"/>
    </xf>
    <xf numFmtId="0" fontId="32" fillId="25" borderId="0" xfId="0" applyFont="1" applyFill="1" applyBorder="1" applyAlignment="1" applyProtection="1">
      <alignment horizontal="right"/>
    </xf>
  </cellXfs>
  <cellStyles count="47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3" builtinId="29" customBuiltin="1"/>
    <cellStyle name="Dekorfärg2" xfId="24" builtinId="33" customBuiltin="1"/>
    <cellStyle name="Dekorfärg3" xfId="25" builtinId="37" customBuiltin="1"/>
    <cellStyle name="Dekorfärg4" xfId="26" builtinId="41" customBuiltin="1"/>
    <cellStyle name="Dekorfärg5" xfId="27" builtinId="45" customBuiltin="1"/>
    <cellStyle name="Dekorfärg6" xfId="28" builtinId="49" customBuiltin="1"/>
    <cellStyle name="Dålig" xfId="22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/>
    <cellStyle name="Normal 2" xfId="44" xr:uid="{00000000-0005-0000-0000-000022000000}"/>
    <cellStyle name="Normal 3" xfId="43" xr:uid="{00000000-0005-0000-0000-000023000000}"/>
    <cellStyle name="Procent" xfId="34" builtinId="5"/>
    <cellStyle name="Procent 2" xfId="45" xr:uid="{00000000-0005-0000-0000-000025000000}"/>
    <cellStyle name="Rubrik 1" xfId="35" builtinId="16" customBuiltin="1"/>
    <cellStyle name="Rubrik 1 1" xfId="36" xr:uid="{00000000-0005-0000-0000-000027000000}"/>
    <cellStyle name="Rubrik 2" xfId="37" builtinId="17" customBuiltin="1"/>
    <cellStyle name="Rubrik 3" xfId="38" builtinId="18" customBuiltin="1"/>
    <cellStyle name="Rubrik 4" xfId="39" builtinId="19" customBuiltin="1"/>
    <cellStyle name="Summa" xfId="40" builtinId="25" customBuiltin="1"/>
    <cellStyle name="Tusental" xfId="46" builtinId="3"/>
    <cellStyle name="Utdata" xfId="41" builtinId="21" customBuiltin="1"/>
    <cellStyle name="Varningstext" xfId="42" builtinId="11" customBuiltin="1"/>
  </cellStyles>
  <dxfs count="0"/>
  <tableStyles count="0" defaultTableStyle="TableStyleMedium9" defaultPivotStyle="PivotStyleLight16"/>
  <colors>
    <mruColors>
      <color rgb="FFB0D8C0"/>
      <color rgb="FFFFFFCC"/>
      <color rgb="FFFFFF99"/>
      <color rgb="FF6C0000"/>
      <color rgb="FFFF9B9B"/>
      <color rgb="FFA8D0F0"/>
      <color rgb="FFFF7575"/>
      <color rgb="FFD0D0C8"/>
      <color rgb="FFB1C800"/>
      <color rgb="FF7F4A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30670894709097"/>
          <c:y val="8.4194456958760266E-2"/>
          <c:w val="0.6538992997327816"/>
          <c:h val="0.696182421276127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- Rör ej!'!$A$6</c:f>
              <c:strCache>
                <c:ptCount val="1"/>
                <c:pt idx="0">
                  <c:v>Investeringskostnad minus restvärde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(Sammanställning!$C$19,Sammanställning!$C$21,Sammanställning!$C$23)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'Data - Rör ej!'!$C$6:$E$6</c:f>
              <c:numCache>
                <c:formatCode>#\ ##0_ ;[Red]\-#\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F-4145-A051-633D9510347A}"/>
            </c:ext>
          </c:extLst>
        </c:ser>
        <c:ser>
          <c:idx val="1"/>
          <c:order val="1"/>
          <c:tx>
            <c:strRef>
              <c:f>'Data - Rör ej!'!$A$7</c:f>
              <c:strCache>
                <c:ptCount val="1"/>
                <c:pt idx="0">
                  <c:v>Energikostnad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(Sammanställning!$C$19,Sammanställning!$C$21,Sammanställning!$C$23)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'Data - Rör ej!'!$C$7:$E$7</c:f>
              <c:numCache>
                <c:formatCode>#\ ##0_ ;[Red]\-#\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F-4145-A051-633D9510347A}"/>
            </c:ext>
          </c:extLst>
        </c:ser>
        <c:ser>
          <c:idx val="2"/>
          <c:order val="2"/>
          <c:tx>
            <c:strRef>
              <c:f>'Data - Rör ej!'!$A$8</c:f>
              <c:strCache>
                <c:ptCount val="1"/>
                <c:pt idx="0">
                  <c:v>Underhållskostnad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(Sammanställning!$C$19,Sammanställning!$C$21,Sammanställning!$C$23)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'Data - Rör ej!'!$C$8:$E$8</c:f>
              <c:numCache>
                <c:formatCode>#\ ##0_ ;[Red]\-#\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F-4145-A051-633D9510347A}"/>
            </c:ext>
          </c:extLst>
        </c:ser>
        <c:ser>
          <c:idx val="3"/>
          <c:order val="3"/>
          <c:tx>
            <c:strRef>
              <c:f>'Data - Rör ej!'!$A$9</c:f>
              <c:strCache>
                <c:ptCount val="1"/>
                <c:pt idx="0">
                  <c:v>Miljökostnad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(Sammanställning!$C$19,Sammanställning!$C$21,Sammanställning!$C$23)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'Data - Rör ej!'!$C$9:$E$9</c:f>
              <c:numCache>
                <c:formatCode>#\ ##0_ ;[Red]\-#\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F-4145-A051-633D95103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830240"/>
        <c:axId val="440830632"/>
      </c:barChart>
      <c:catAx>
        <c:axId val="4408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40830632"/>
        <c:crosses val="autoZero"/>
        <c:auto val="1"/>
        <c:lblAlgn val="ctr"/>
        <c:lblOffset val="100"/>
        <c:noMultiLvlLbl val="0"/>
      </c:catAx>
      <c:valAx>
        <c:axId val="440830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SEK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408302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/>
      </a:solidFill>
      <a:prstDash val="solid"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000000000000422" l="0.70000000000000062" r="0.70000000000000062" t="0.75000000000000422" header="0.30000000000000032" footer="0.30000000000000032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elprisökning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ej!'!$A$120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ej!'!$B$121:$B$131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ej!'!$H$121:$H$131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0-4D37-ADC6-AF1AD0185D95}"/>
            </c:ext>
          </c:extLst>
        </c:ser>
        <c:ser>
          <c:idx val="1"/>
          <c:order val="1"/>
          <c:tx>
            <c:strRef>
              <c:f>'Data - Rör ej!'!$A$133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ej!'!$B$121:$B$131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ej!'!$H$134:$H$144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0-4D37-ADC6-AF1AD0185D95}"/>
            </c:ext>
          </c:extLst>
        </c:ser>
        <c:ser>
          <c:idx val="2"/>
          <c:order val="2"/>
          <c:tx>
            <c:strRef>
              <c:f>'Data - Rör ej!'!$A$146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ej!'!$B$121:$B$131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ej!'!$H$147:$H$157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60-4D37-ADC6-AF1AD0185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fjärrvärmeprisökning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ej!'!$A$183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ej!'!$B$184:$B$194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ej!'!$H$184:$H$194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6-4F66-ACDF-77F225FE580A}"/>
            </c:ext>
          </c:extLst>
        </c:ser>
        <c:ser>
          <c:idx val="1"/>
          <c:order val="1"/>
          <c:tx>
            <c:strRef>
              <c:f>'Data - Rör ej!'!$A$196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ej!'!$B$184:$B$194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ej!'!$H$197:$H$207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6-4F66-ACDF-77F225FE580A}"/>
            </c:ext>
          </c:extLst>
        </c:ser>
        <c:ser>
          <c:idx val="2"/>
          <c:order val="2"/>
          <c:tx>
            <c:strRef>
              <c:f>'Data - Rör ej!'!$A$209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ej!'!$B$184:$B$194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ej!'!$H$210:$H$220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6-4F66-ACDF-77F225FE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fjärrkyleprisökning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ej!'!$A$247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ej!'!$B$248:$B$258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ej!'!$H$248:$H$258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27-4A09-8F08-8BBF8BCC41E1}"/>
            </c:ext>
          </c:extLst>
        </c:ser>
        <c:ser>
          <c:idx val="1"/>
          <c:order val="1"/>
          <c:tx>
            <c:strRef>
              <c:f>'Data - Rör ej!'!$A$260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ej!'!$B$248:$B$258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ej!'!$H$261:$H$271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7-4A09-8F08-8BBF8BCC41E1}"/>
            </c:ext>
          </c:extLst>
        </c:ser>
        <c:ser>
          <c:idx val="2"/>
          <c:order val="2"/>
          <c:tx>
            <c:strRef>
              <c:f>'Data - Rör ej!'!$A$273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ej!'!$B$248:$B$258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ej!'!$H$274:$H$284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27-4A09-8F08-8BBF8BCC4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kalkylränta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ej!'!$A$310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ej!'!$B$311:$B$326</c:f>
              <c:numCache>
                <c:formatCode>0%</c:formatCode>
                <c:ptCount val="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</c:numCache>
            </c:numRef>
          </c:cat>
          <c:val>
            <c:numRef>
              <c:f>'Data - Rör ej!'!$H$311:$H$326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D-4015-BFA4-F71D56ABDC7B}"/>
            </c:ext>
          </c:extLst>
        </c:ser>
        <c:ser>
          <c:idx val="1"/>
          <c:order val="1"/>
          <c:tx>
            <c:strRef>
              <c:f>'Data - Rör ej!'!$A$328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ej!'!$B$311:$B$326</c:f>
              <c:numCache>
                <c:formatCode>0%</c:formatCode>
                <c:ptCount val="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</c:numCache>
            </c:numRef>
          </c:cat>
          <c:val>
            <c:numRef>
              <c:f>'Data - Rör ej!'!$H$329:$H$344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D-4015-BFA4-F71D56ABDC7B}"/>
            </c:ext>
          </c:extLst>
        </c:ser>
        <c:ser>
          <c:idx val="2"/>
          <c:order val="2"/>
          <c:tx>
            <c:strRef>
              <c:f>'Data - Rör ej!'!$A$347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ej!'!$B$311:$B$326</c:f>
              <c:numCache>
                <c:formatCode>0%</c:formatCode>
                <c:ptCount val="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</c:numCache>
            </c:numRef>
          </c:cat>
          <c:val>
            <c:numRef>
              <c:f>'Data - Rör ej!'!$H$348:$H$363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D-4015-BFA4-F71D56ABD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investeringskostnader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ej!'!$A$17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ej!'!$B$36:$B$42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ej!'!$H$18:$H$24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0-4687-981F-F4E3BBE49D96}"/>
            </c:ext>
          </c:extLst>
        </c:ser>
        <c:ser>
          <c:idx val="1"/>
          <c:order val="1"/>
          <c:tx>
            <c:strRef>
              <c:f>'Data - Rör ej!'!$A$26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ej!'!$B$36:$B$42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ej!'!$H$27:$H$33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0-4687-981F-F4E3BBE49D96}"/>
            </c:ext>
          </c:extLst>
        </c:ser>
        <c:ser>
          <c:idx val="2"/>
          <c:order val="2"/>
          <c:tx>
            <c:strRef>
              <c:f>'Data - Rör ej!'!$A$35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ej!'!$B$36:$B$42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ej!'!$H$36:$H$42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A0-4687-981F-F4E3BBE49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Investeringskostnad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energikostnader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ej!'!$A$69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ej!'!$B$36:$B$42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ej!'!$H$70:$H$76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24-46A3-9538-5DCD3D9B5751}"/>
            </c:ext>
          </c:extLst>
        </c:ser>
        <c:ser>
          <c:idx val="1"/>
          <c:order val="1"/>
          <c:tx>
            <c:strRef>
              <c:f>'Data - Rör ej!'!$A$78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ej!'!$B$36:$B$42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ej!'!$H$79:$H$85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4-46A3-9538-5DCD3D9B5751}"/>
            </c:ext>
          </c:extLst>
        </c:ser>
        <c:ser>
          <c:idx val="2"/>
          <c:order val="2"/>
          <c:tx>
            <c:strRef>
              <c:f>'Data - Rör ej!'!$A$87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ej!'!$B$36:$B$42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ej!'!$H$88:$H$94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24-46A3-9538-5DCD3D9B5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elprisökning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ej!'!$A$120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ej!'!$B$121:$B$131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ej!'!$H$121:$H$131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14-430A-9954-C35DEFF78469}"/>
            </c:ext>
          </c:extLst>
        </c:ser>
        <c:ser>
          <c:idx val="1"/>
          <c:order val="1"/>
          <c:tx>
            <c:strRef>
              <c:f>'Data - Rör ej!'!$A$133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ej!'!$B$121:$B$131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ej!'!$H$134:$H$144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14-430A-9954-C35DEFF78469}"/>
            </c:ext>
          </c:extLst>
        </c:ser>
        <c:ser>
          <c:idx val="2"/>
          <c:order val="2"/>
          <c:tx>
            <c:strRef>
              <c:f>'Data - Rör ej!'!$A$146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ej!'!$B$121:$B$131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ej!'!$H$147:$H$157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14-430A-9954-C35DEFF78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fjärrvärmeprisökning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ej!'!$A$183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ej!'!$B$184:$B$194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ej!'!$H$184:$H$194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AA-41AF-9902-7F332E849DCB}"/>
            </c:ext>
          </c:extLst>
        </c:ser>
        <c:ser>
          <c:idx val="1"/>
          <c:order val="1"/>
          <c:tx>
            <c:strRef>
              <c:f>'Data - Rör ej!'!$A$196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ej!'!$B$184:$B$194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ej!'!$H$197:$H$207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AA-41AF-9902-7F332E849DCB}"/>
            </c:ext>
          </c:extLst>
        </c:ser>
        <c:ser>
          <c:idx val="2"/>
          <c:order val="2"/>
          <c:tx>
            <c:strRef>
              <c:f>'Data - Rör ej!'!$A$209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ej!'!$B$184:$B$194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ej!'!$H$210:$H$220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AA-41AF-9902-7F332E84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fjärrkyleprisökning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ej!'!$A$247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ej!'!$B$248:$B$258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ej!'!$H$248:$H$258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6-44A0-9E85-D164843E72CA}"/>
            </c:ext>
          </c:extLst>
        </c:ser>
        <c:ser>
          <c:idx val="1"/>
          <c:order val="1"/>
          <c:tx>
            <c:strRef>
              <c:f>'Data - Rör ej!'!$A$260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ej!'!$B$248:$B$258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ej!'!$H$261:$H$271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6-44A0-9E85-D164843E72CA}"/>
            </c:ext>
          </c:extLst>
        </c:ser>
        <c:ser>
          <c:idx val="2"/>
          <c:order val="2"/>
          <c:tx>
            <c:strRef>
              <c:f>'Data - Rör ej!'!$A$273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ej!'!$B$248:$B$258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'Data - Rör ej!'!$H$274:$H$284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E6-44A0-9E85-D164843E7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kalkylränta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ej!'!$A$310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ej!'!$B$311:$B$326</c:f>
              <c:numCache>
                <c:formatCode>0%</c:formatCode>
                <c:ptCount val="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</c:numCache>
            </c:numRef>
          </c:cat>
          <c:val>
            <c:numRef>
              <c:f>'Data - Rör ej!'!$H$311:$H$326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98-4703-AA6A-EE39EBFFC34D}"/>
            </c:ext>
          </c:extLst>
        </c:ser>
        <c:ser>
          <c:idx val="1"/>
          <c:order val="1"/>
          <c:tx>
            <c:strRef>
              <c:f>'Data - Rör ej!'!$A$328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ej!'!$B$311:$B$326</c:f>
              <c:numCache>
                <c:formatCode>0%</c:formatCode>
                <c:ptCount val="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</c:numCache>
            </c:numRef>
          </c:cat>
          <c:val>
            <c:numRef>
              <c:f>'Data - Rör ej!'!$H$329:$H$344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8-4703-AA6A-EE39EBFFC34D}"/>
            </c:ext>
          </c:extLst>
        </c:ser>
        <c:ser>
          <c:idx val="2"/>
          <c:order val="2"/>
          <c:tx>
            <c:strRef>
              <c:f>'Data - Rör ej!'!$A$347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ej!'!$B$311:$B$326</c:f>
              <c:numCache>
                <c:formatCode>0%</c:formatCode>
                <c:ptCount val="1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</c:numCache>
            </c:numRef>
          </c:cat>
          <c:val>
            <c:numRef>
              <c:f>'Data - Rör ej!'!$H$348:$H$363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98-4703-AA6A-EE39EBFFC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investeringskostnader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ej!'!$A$17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ej!'!$B$36:$B$42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ej!'!$H$18:$H$24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1F-4D0B-8319-2AE7D8B0482D}"/>
            </c:ext>
          </c:extLst>
        </c:ser>
        <c:ser>
          <c:idx val="1"/>
          <c:order val="1"/>
          <c:tx>
            <c:strRef>
              <c:f>'Data - Rör ej!'!$A$26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ej!'!$B$36:$B$42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ej!'!$H$27:$H$33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1F-4D0B-8319-2AE7D8B0482D}"/>
            </c:ext>
          </c:extLst>
        </c:ser>
        <c:ser>
          <c:idx val="2"/>
          <c:order val="2"/>
          <c:tx>
            <c:strRef>
              <c:f>'Data - Rör ej!'!$A$35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ej!'!$B$36:$B$42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ej!'!$H$36:$H$42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1F-4D0B-8319-2AE7D8B04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LCC-kostnad</a:t>
            </a:r>
            <a:r>
              <a:rPr lang="sv-SE" baseline="0"/>
              <a:t> med varierande energikostnader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- Rör ej!'!$A$69</c:f>
              <c:strCache>
                <c:ptCount val="1"/>
                <c:pt idx="0">
                  <c:v>ALT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ej!'!$B$70:$B$76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ej!'!$H$70:$H$76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6-4F57-8384-41FEB89C4ADE}"/>
            </c:ext>
          </c:extLst>
        </c:ser>
        <c:ser>
          <c:idx val="1"/>
          <c:order val="1"/>
          <c:tx>
            <c:strRef>
              <c:f>'Data - Rör ej!'!$A$78</c:f>
              <c:strCache>
                <c:ptCount val="1"/>
                <c:pt idx="0">
                  <c:v>ALT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ej!'!$B$70:$B$76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ej!'!$H$79:$H$85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6-4F57-8384-41FEB89C4ADE}"/>
            </c:ext>
          </c:extLst>
        </c:ser>
        <c:ser>
          <c:idx val="2"/>
          <c:order val="2"/>
          <c:tx>
            <c:strRef>
              <c:f>'Data - Rör ej!'!$A$87</c:f>
              <c:strCache>
                <c:ptCount val="1"/>
                <c:pt idx="0">
                  <c:v>ALT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- Rör ej!'!$B$70:$B$76</c:f>
              <c:numCache>
                <c:formatCode>0%</c:formatCode>
                <c:ptCount val="7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  <c:pt idx="6">
                  <c:v>2</c:v>
                </c:pt>
              </c:numCache>
            </c:numRef>
          </c:cat>
          <c:val>
            <c:numRef>
              <c:f>'Data - Rör ej!'!$H$88:$H$94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C6-4F57-8384-41FEB89C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67611567"/>
        <c:axId val="1067609071"/>
      </c:lineChart>
      <c:catAx>
        <c:axId val="1067611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09071"/>
        <c:crosses val="autoZero"/>
        <c:auto val="1"/>
        <c:lblAlgn val="ctr"/>
        <c:lblOffset val="100"/>
        <c:noMultiLvlLbl val="0"/>
      </c:catAx>
      <c:valAx>
        <c:axId val="106760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761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60960</xdr:rowOff>
    </xdr:from>
    <xdr:to>
      <xdr:col>13</xdr:col>
      <xdr:colOff>22860</xdr:colOff>
      <xdr:row>46</xdr:row>
      <xdr:rowOff>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36A63E02-C625-9CC1-4722-A5714E448735}"/>
            </a:ext>
          </a:extLst>
        </xdr:cNvPr>
        <xdr:cNvSpPr txBox="1"/>
      </xdr:nvSpPr>
      <xdr:spPr>
        <a:xfrm>
          <a:off x="30480" y="60960"/>
          <a:ext cx="7947660" cy="7650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Lathund till LCC-kalkylen: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fliken "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Sammanställning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fyller man i de vita rutorna enligt beskrivningen nedan. Kontakta Locums energicontroller i tidigt skede när underlag till LCC tas fram. 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rutan "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Ingångsvärden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står energipriser, kalkylränta och värden som är satta från Locum. För fjärrvärme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och fjärrkyla, är default ett genomsnittligt pris förvalt, men man kan ändra det i rullgardinsmeny för att ta fram ett specifikt pris för ett sjukhus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Hör gärna av er till en energicontroller ifall ni har funderingar kring energipriser. 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Kalkylperioden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sätts till utrustningens brukstid. Se ruta intill till höger.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vissa projekt kan det vara något komplicerat då det innefattar både tekniska och byggnadstekniska installationer. Kontakta en energicontroller om det uppstår några frågor. 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rutan "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Alternativ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ska en kort beskrivning av de olika alternativen fyllas i. Alternativ A kan vara "noll-alternativet", alltså alternativet utan åtgärder eller minst möjliga åtgärder. Denna är med för att kunna göra en jämförelse hur mycket man eventuellt sparar jämfört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andra alternativen. 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rutan "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Kapitalkostnad'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ska investeringskostnaden för de olika alternativen fyllas i. Konsulter ska kunna visa hur man har kommit fram till investeringskostnaderna. 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rutan "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Energikostnad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fylls de olika alternativens energianvändning i, i de vita rutorna. Energianvändningen fylls i enheten MWh/år. . Konsulter ska kunna visa hur man har kommit fram till de olika alternativens energianvändning. I de gröna rutorna genereras sedan energikostnad för år 1 samt den totala energikostnaden för de olika alternativen över hela brukstiden. Energikostnaden är uträknad i nuvärdesform. 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rutan "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Drift-</a:t>
          </a:r>
          <a:r>
            <a:rPr lang="sv-SE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och 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Underhållskostnad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ska den årliga underhållskostnaden fyllas i. Alltså kostnaden för service och likande utgifter. Underhållskostnaden är uppdelad i två rutor, underhållskostnad och renoveringar. För renoveringar kan det t.ex. handla om att man måsta byta ut delar vart 3:e år, denna behöver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räknas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 kostnaden till en årskostnad. I den gröna rutan genereras sedan den totala underhållskostnaden över brukstiden i nuvärdesform.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rutan "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Miljökostnad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fyller man i eventuella kostnader som uppkommer efter brukstiden. Det kan t.ex. handla om saneringskostnader, kostnader för återställning eller avfallskostnader. I gröna rutan genereras kostnaden i nuvärdesform. 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rutan "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Restvärde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fyller man i ev restvärden som finns  efter brukstiden. Det kan t.ex. handla om försäljning av system och reservdelar eller andra värden efter brukstiden</a:t>
          </a:r>
          <a:r>
            <a:rPr lang="sv-S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Här fyller man i det totala uppskattade framtida restvärdet.</a:t>
          </a:r>
          <a:r>
            <a:rPr lang="sv-SE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 gröna rutan genereras nuvärdet för restvärdet.</a:t>
          </a:r>
        </a:p>
        <a:p>
          <a:endParaRPr lang="sv-SE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Resultat</a:t>
          </a:r>
          <a:r>
            <a:rPr lang="sv-SE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och känslighetsanalys: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Resultatet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presenteras i en total LCC-kostnad för respektive alternativ. Alternativet med den lägsta totalkostnaden är det lönsammaste alternativet.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Resultatet presenteras även som beräkning av Internränta, vilket är ett alternativt sätt för ber</a:t>
          </a:r>
          <a:r>
            <a:rPr lang="sv-SE">
              <a:effectLst/>
            </a:rPr>
            <a:t>äkning av lönsamhet. Internränta är den procentuella avkastningen för en investering. Är internräntan högre än kalkylräntan är investeringen lönsam. Denna kan endast</a:t>
          </a:r>
          <a:r>
            <a:rPr lang="sv-SE" baseline="0">
              <a:effectLst/>
            </a:rPr>
            <a:t> användas för att jämföra en investering mot "noll-alternativet".</a:t>
          </a:r>
          <a:endParaRPr lang="sv-SE">
            <a:effectLst/>
          </a:endParaRPr>
        </a:p>
        <a:p>
          <a:endParaRPr lang="sv-SE">
            <a:effectLst/>
          </a:endParaRPr>
        </a:p>
        <a:p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Olika diagram för känslighetsanalys presenteras under resultatet. Dessa diagram beskriver hur LCC-kostnaden förändras vid varierande investeringspriser, energipriser, energiprisökningar och kalkylränta.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13</xdr:col>
      <xdr:colOff>335280</xdr:colOff>
      <xdr:row>0</xdr:row>
      <xdr:rowOff>60960</xdr:rowOff>
    </xdr:from>
    <xdr:to>
      <xdr:col>22</xdr:col>
      <xdr:colOff>297180</xdr:colOff>
      <xdr:row>20</xdr:row>
      <xdr:rowOff>91440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84259D79-7984-407F-BA4B-DA3F0557BB20}"/>
            </a:ext>
          </a:extLst>
        </xdr:cNvPr>
        <xdr:cNvSpPr txBox="1"/>
      </xdr:nvSpPr>
      <xdr:spPr>
        <a:xfrm>
          <a:off x="8290560" y="60960"/>
          <a:ext cx="5448300" cy="3383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 utrustningens brukstid ska den uppskattade livslängden användas. För Locum gäller: </a:t>
          </a: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 år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Stomme inkl. grundläggning </a:t>
          </a: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år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Fasad</a:t>
          </a: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år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Markanläggningar (utemiljö, inkl. utrustning), fönster, yttertak, stammar VVS </a:t>
          </a: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år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Installationer (VA-, VVS, kyl och processmediasystem (ej stammar)), Transportsystem (hissar, rulltrappor), Elsystem, Stomkomplettering (inre ytskikt (golv, väggar, innertak) - ej målning) </a:t>
          </a: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år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IT- och styrsystem (Tele- och datasystem och styr- och övervakning, passagesystem) </a:t>
          </a: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3-10 år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Hyresgästanpassningar </a:t>
          </a: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27</xdr:row>
      <xdr:rowOff>0</xdr:rowOff>
    </xdr:from>
    <xdr:to>
      <xdr:col>5</xdr:col>
      <xdr:colOff>428625</xdr:colOff>
      <xdr:row>31</xdr:row>
      <xdr:rowOff>3285</xdr:rowOff>
    </xdr:to>
    <xdr:cxnSp macro="">
      <xdr:nvCxnSpPr>
        <xdr:cNvPr id="1502" name="AutoShape 7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CxnSpPr>
          <a:cxnSpLocks noChangeShapeType="1"/>
        </xdr:cNvCxnSpPr>
      </xdr:nvCxnSpPr>
      <xdr:spPr bwMode="auto">
        <a:xfrm>
          <a:off x="3424073" y="5248932"/>
          <a:ext cx="0" cy="729484"/>
        </a:xfrm>
        <a:prstGeom prst="straightConnector1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cxnSp>
    <xdr:clientData/>
  </xdr:twoCellAnchor>
  <xdr:twoCellAnchor>
    <xdr:from>
      <xdr:col>5</xdr:col>
      <xdr:colOff>424048</xdr:colOff>
      <xdr:row>43</xdr:row>
      <xdr:rowOff>158584</xdr:rowOff>
    </xdr:from>
    <xdr:to>
      <xdr:col>5</xdr:col>
      <xdr:colOff>424048</xdr:colOff>
      <xdr:row>46</xdr:row>
      <xdr:rowOff>158584</xdr:rowOff>
    </xdr:to>
    <xdr:sp macro="" textlink="">
      <xdr:nvSpPr>
        <xdr:cNvPr id="1503" name="Line 13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>
          <a:spLocks noChangeShapeType="1"/>
        </xdr:cNvSpPr>
      </xdr:nvSpPr>
      <xdr:spPr bwMode="auto">
        <a:xfrm>
          <a:off x="2952503" y="7280686"/>
          <a:ext cx="0" cy="480580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7</xdr:col>
      <xdr:colOff>423430</xdr:colOff>
      <xdr:row>43</xdr:row>
      <xdr:rowOff>160193</xdr:rowOff>
    </xdr:from>
    <xdr:to>
      <xdr:col>7</xdr:col>
      <xdr:colOff>423430</xdr:colOff>
      <xdr:row>47</xdr:row>
      <xdr:rowOff>9525</xdr:rowOff>
    </xdr:to>
    <xdr:sp macro="" textlink="">
      <xdr:nvSpPr>
        <xdr:cNvPr id="1505" name="Line 16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>
          <a:spLocks noChangeShapeType="1"/>
        </xdr:cNvSpPr>
      </xdr:nvSpPr>
      <xdr:spPr bwMode="auto">
        <a:xfrm>
          <a:off x="4783282" y="7282295"/>
          <a:ext cx="0" cy="490105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7</xdr:col>
      <xdr:colOff>428625</xdr:colOff>
      <xdr:row>38</xdr:row>
      <xdr:rowOff>9525</xdr:rowOff>
    </xdr:from>
    <xdr:to>
      <xdr:col>7</xdr:col>
      <xdr:colOff>428625</xdr:colOff>
      <xdr:row>41</xdr:row>
      <xdr:rowOff>0</xdr:rowOff>
    </xdr:to>
    <xdr:sp macro="" textlink="">
      <xdr:nvSpPr>
        <xdr:cNvPr id="1506" name="Line 25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>
          <a:spLocks noChangeShapeType="1"/>
        </xdr:cNvSpPr>
      </xdr:nvSpPr>
      <xdr:spPr bwMode="auto">
        <a:xfrm>
          <a:off x="5438775" y="7077075"/>
          <a:ext cx="0" cy="457200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7</xdr:col>
      <xdr:colOff>423370</xdr:colOff>
      <xdr:row>27</xdr:row>
      <xdr:rowOff>0</xdr:rowOff>
    </xdr:from>
    <xdr:to>
      <xdr:col>7</xdr:col>
      <xdr:colOff>423370</xdr:colOff>
      <xdr:row>31</xdr:row>
      <xdr:rowOff>8540</xdr:rowOff>
    </xdr:to>
    <xdr:sp macro="" textlink="">
      <xdr:nvSpPr>
        <xdr:cNvPr id="1507" name="Line 41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>
          <a:spLocks noChangeShapeType="1"/>
        </xdr:cNvSpPr>
      </xdr:nvSpPr>
      <xdr:spPr bwMode="auto">
        <a:xfrm>
          <a:off x="5568184" y="5254187"/>
          <a:ext cx="0" cy="729484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9</xdr:col>
      <xdr:colOff>381485</xdr:colOff>
      <xdr:row>53</xdr:row>
      <xdr:rowOff>176645</xdr:rowOff>
    </xdr:from>
    <xdr:to>
      <xdr:col>9</xdr:col>
      <xdr:colOff>381485</xdr:colOff>
      <xdr:row>57</xdr:row>
      <xdr:rowOff>0</xdr:rowOff>
    </xdr:to>
    <xdr:sp macro="" textlink="">
      <xdr:nvSpPr>
        <xdr:cNvPr id="1508" name="Line 43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>
          <a:spLocks noChangeShapeType="1"/>
        </xdr:cNvSpPr>
      </xdr:nvSpPr>
      <xdr:spPr bwMode="auto">
        <a:xfrm>
          <a:off x="7486373" y="10046069"/>
          <a:ext cx="0" cy="512203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  <xdr:txBody>
        <a:bodyPr/>
        <a:lstStyle/>
        <a:p>
          <a:endParaRPr lang="sv-SE"/>
        </a:p>
      </xdr:txBody>
    </xdr:sp>
    <xdr:clientData/>
  </xdr:twoCellAnchor>
  <xdr:twoCellAnchor>
    <xdr:from>
      <xdr:col>9</xdr:col>
      <xdr:colOff>393123</xdr:colOff>
      <xdr:row>49</xdr:row>
      <xdr:rowOff>2598</xdr:rowOff>
    </xdr:from>
    <xdr:to>
      <xdr:col>9</xdr:col>
      <xdr:colOff>393123</xdr:colOff>
      <xdr:row>52</xdr:row>
      <xdr:rowOff>2598</xdr:rowOff>
    </xdr:to>
    <xdr:sp macro="" textlink="">
      <xdr:nvSpPr>
        <xdr:cNvPr id="1509" name="Line 44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>
          <a:spLocks noChangeShapeType="1"/>
        </xdr:cNvSpPr>
      </xdr:nvSpPr>
      <xdr:spPr bwMode="auto">
        <a:xfrm>
          <a:off x="6584373" y="8085859"/>
          <a:ext cx="0" cy="510887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9</xdr:col>
      <xdr:colOff>396586</xdr:colOff>
      <xdr:row>44</xdr:row>
      <xdr:rowOff>3465</xdr:rowOff>
    </xdr:from>
    <xdr:to>
      <xdr:col>9</xdr:col>
      <xdr:colOff>396586</xdr:colOff>
      <xdr:row>47</xdr:row>
      <xdr:rowOff>6062</xdr:rowOff>
    </xdr:to>
    <xdr:sp macro="" textlink="">
      <xdr:nvSpPr>
        <xdr:cNvPr id="1510" name="Line 45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SpPr>
          <a:spLocks noChangeShapeType="1"/>
        </xdr:cNvSpPr>
      </xdr:nvSpPr>
      <xdr:spPr bwMode="auto">
        <a:xfrm>
          <a:off x="6587836" y="7285760"/>
          <a:ext cx="0" cy="483177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9</xdr:col>
      <xdr:colOff>400605</xdr:colOff>
      <xdr:row>27</xdr:row>
      <xdr:rowOff>0</xdr:rowOff>
    </xdr:from>
    <xdr:to>
      <xdr:col>9</xdr:col>
      <xdr:colOff>400605</xdr:colOff>
      <xdr:row>31</xdr:row>
      <xdr:rowOff>6477</xdr:rowOff>
    </xdr:to>
    <xdr:sp macro="" textlink="">
      <xdr:nvSpPr>
        <xdr:cNvPr id="1512" name="Line 48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>
          <a:spLocks noChangeShapeType="1"/>
        </xdr:cNvSpPr>
      </xdr:nvSpPr>
      <xdr:spPr bwMode="auto">
        <a:xfrm>
          <a:off x="6591855" y="4481080"/>
          <a:ext cx="0" cy="686215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7</xdr:col>
      <xdr:colOff>419100</xdr:colOff>
      <xdr:row>48</xdr:row>
      <xdr:rowOff>158461</xdr:rowOff>
    </xdr:from>
    <xdr:to>
      <xdr:col>7</xdr:col>
      <xdr:colOff>419100</xdr:colOff>
      <xdr:row>51</xdr:row>
      <xdr:rowOff>190223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4778952" y="8081529"/>
          <a:ext cx="0" cy="503683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5</xdr:col>
      <xdr:colOff>419966</xdr:colOff>
      <xdr:row>49</xdr:row>
      <xdr:rowOff>682</xdr:rowOff>
    </xdr:from>
    <xdr:to>
      <xdr:col>5</xdr:col>
      <xdr:colOff>419966</xdr:colOff>
      <xdr:row>51</xdr:row>
      <xdr:rowOff>188068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2948421" y="8083943"/>
          <a:ext cx="0" cy="499114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7</xdr:col>
      <xdr:colOff>421697</xdr:colOff>
      <xdr:row>53</xdr:row>
      <xdr:rowOff>158461</xdr:rowOff>
    </xdr:from>
    <xdr:to>
      <xdr:col>7</xdr:col>
      <xdr:colOff>421697</xdr:colOff>
      <xdr:row>56</xdr:row>
      <xdr:rowOff>193790</xdr:rowOff>
    </xdr:to>
    <xdr:sp macro="" textlink="">
      <xdr:nvSpPr>
        <xdr:cNvPr id="19" name="Line 4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4781549" y="8912802"/>
          <a:ext cx="0" cy="481272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5</xdr:col>
      <xdr:colOff>423430</xdr:colOff>
      <xdr:row>53</xdr:row>
      <xdr:rowOff>158462</xdr:rowOff>
    </xdr:from>
    <xdr:to>
      <xdr:col>5</xdr:col>
      <xdr:colOff>423430</xdr:colOff>
      <xdr:row>56</xdr:row>
      <xdr:rowOff>206088</xdr:rowOff>
    </xdr:to>
    <xdr:sp macro="" textlink="">
      <xdr:nvSpPr>
        <xdr:cNvPr id="20" name="Line 4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>
          <a:off x="2951885" y="8912803"/>
          <a:ext cx="0" cy="493569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 editAs="oneCell">
    <xdr:from>
      <xdr:col>5</xdr:col>
      <xdr:colOff>142875</xdr:colOff>
      <xdr:row>10</xdr:row>
      <xdr:rowOff>28575</xdr:rowOff>
    </xdr:from>
    <xdr:to>
      <xdr:col>8</xdr:col>
      <xdr:colOff>160655</xdr:colOff>
      <xdr:row>12</xdr:row>
      <xdr:rowOff>152400</xdr:rowOff>
    </xdr:to>
    <xdr:sp macro="" textlink="" fLocksText="0">
      <xdr:nvSpPr>
        <xdr:cNvPr id="1025" name="Text Box 1" hidden="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/>
        </xdr:cNvSpPr>
      </xdr:nvSpPr>
      <xdr:spPr bwMode="auto">
        <a:xfrm>
          <a:off x="2428875" y="1905000"/>
          <a:ext cx="26860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360">
          <a:solidFill>
            <a:srgbClr val="000000"/>
          </a:solidFill>
          <a:miter lim="800000"/>
          <a:headEnd type="triangle" w="med" len="med"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 fPrintsWithSheet="0"/>
  </xdr:twoCellAnchor>
  <xdr:twoCellAnchor editAs="oneCell">
    <xdr:from>
      <xdr:col>5</xdr:col>
      <xdr:colOff>142875</xdr:colOff>
      <xdr:row>11</xdr:row>
      <xdr:rowOff>28575</xdr:rowOff>
    </xdr:from>
    <xdr:to>
      <xdr:col>8</xdr:col>
      <xdr:colOff>236855</xdr:colOff>
      <xdr:row>14</xdr:row>
      <xdr:rowOff>57785</xdr:rowOff>
    </xdr:to>
    <xdr:sp macro="" textlink="" fLocksText="0">
      <xdr:nvSpPr>
        <xdr:cNvPr id="1026" name="Text Box 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/>
        </xdr:cNvSpPr>
      </xdr:nvSpPr>
      <xdr:spPr bwMode="auto">
        <a:xfrm>
          <a:off x="2428875" y="2066925"/>
          <a:ext cx="27622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360">
          <a:solidFill>
            <a:srgbClr val="000000"/>
          </a:solidFill>
          <a:miter lim="800000"/>
          <a:headEnd type="triangle" w="med" len="med"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 fPrintsWithSheet="0"/>
  </xdr:twoCellAnchor>
  <xdr:twoCellAnchor editAs="oneCell">
    <xdr:from>
      <xdr:col>4</xdr:col>
      <xdr:colOff>142875</xdr:colOff>
      <xdr:row>26</xdr:row>
      <xdr:rowOff>9525</xdr:rowOff>
    </xdr:from>
    <xdr:to>
      <xdr:col>7</xdr:col>
      <xdr:colOff>714375</xdr:colOff>
      <xdr:row>28</xdr:row>
      <xdr:rowOff>152400</xdr:rowOff>
    </xdr:to>
    <xdr:sp macro="" textlink="" fLocksText="0">
      <xdr:nvSpPr>
        <xdr:cNvPr id="1027" name="Text Box 3" hidden="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/>
        </xdr:cNvSpPr>
      </xdr:nvSpPr>
      <xdr:spPr bwMode="auto">
        <a:xfrm>
          <a:off x="2428875" y="4819650"/>
          <a:ext cx="3009900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360">
          <a:solidFill>
            <a:srgbClr val="000000"/>
          </a:solidFill>
          <a:miter lim="800000"/>
          <a:headEnd type="triangle" w="med" len="med"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 fPrintsWithSheet="0"/>
  </xdr:twoCellAnchor>
  <xdr:twoCellAnchor editAs="oneCell">
    <xdr:from>
      <xdr:col>1</xdr:col>
      <xdr:colOff>0</xdr:colOff>
      <xdr:row>30</xdr:row>
      <xdr:rowOff>0</xdr:rowOff>
    </xdr:from>
    <xdr:to>
      <xdr:col>6</xdr:col>
      <xdr:colOff>201295</xdr:colOff>
      <xdr:row>32</xdr:row>
      <xdr:rowOff>134620</xdr:rowOff>
    </xdr:to>
    <xdr:sp macro="" textlink="" fLocksText="0">
      <xdr:nvSpPr>
        <xdr:cNvPr id="1028" name="Text Box 4" hidden="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/>
        </xdr:cNvSpPr>
      </xdr:nvSpPr>
      <xdr:spPr bwMode="auto">
        <a:xfrm>
          <a:off x="1143000" y="5734050"/>
          <a:ext cx="311467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360">
          <a:solidFill>
            <a:srgbClr val="000000"/>
          </a:solidFill>
          <a:miter lim="800000"/>
          <a:headEnd type="triangle" w="med" len="med"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 fPrintsWithSheet="0"/>
  </xdr:twoCellAnchor>
  <xdr:twoCellAnchor editAs="oneCell">
    <xdr:from>
      <xdr:col>1</xdr:col>
      <xdr:colOff>0</xdr:colOff>
      <xdr:row>41</xdr:row>
      <xdr:rowOff>0</xdr:rowOff>
    </xdr:from>
    <xdr:to>
      <xdr:col>5</xdr:col>
      <xdr:colOff>685800</xdr:colOff>
      <xdr:row>45</xdr:row>
      <xdr:rowOff>63500</xdr:rowOff>
    </xdr:to>
    <xdr:sp macro="" textlink="" fLocksText="0">
      <xdr:nvSpPr>
        <xdr:cNvPr id="1029" name="Text Box 5" hidden="1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/>
        </xdr:cNvSpPr>
      </xdr:nvSpPr>
      <xdr:spPr bwMode="auto">
        <a:xfrm>
          <a:off x="1143000" y="7534275"/>
          <a:ext cx="2733675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360">
          <a:solidFill>
            <a:srgbClr val="000000"/>
          </a:solidFill>
          <a:miter lim="800000"/>
          <a:headEnd type="triangle" w="med" len="med"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 fPrintsWithSheet="0"/>
  </xdr:twoCellAnchor>
  <xdr:twoCellAnchor editAs="oneCell">
    <xdr:from>
      <xdr:col>4</xdr:col>
      <xdr:colOff>142875</xdr:colOff>
      <xdr:row>46</xdr:row>
      <xdr:rowOff>76200</xdr:rowOff>
    </xdr:from>
    <xdr:to>
      <xdr:col>7</xdr:col>
      <xdr:colOff>494030</xdr:colOff>
      <xdr:row>49</xdr:row>
      <xdr:rowOff>76200</xdr:rowOff>
    </xdr:to>
    <xdr:sp macro="" textlink="" fLocksText="0">
      <xdr:nvSpPr>
        <xdr:cNvPr id="1030" name="Text Box 6" hidden="1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/>
        </xdr:cNvSpPr>
      </xdr:nvSpPr>
      <xdr:spPr bwMode="auto">
        <a:xfrm>
          <a:off x="2428875" y="8353425"/>
          <a:ext cx="2828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360">
          <a:solidFill>
            <a:srgbClr val="000000"/>
          </a:solidFill>
          <a:miter lim="800000"/>
          <a:headEnd type="triangle" w="med" len="med"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 fPrintsWithSheet="0"/>
  </xdr:twoCellAnchor>
  <xdr:twoCellAnchor editAs="oneCell">
    <xdr:from>
      <xdr:col>4</xdr:col>
      <xdr:colOff>142875</xdr:colOff>
      <xdr:row>54</xdr:row>
      <xdr:rowOff>142875</xdr:rowOff>
    </xdr:from>
    <xdr:to>
      <xdr:col>6</xdr:col>
      <xdr:colOff>914400</xdr:colOff>
      <xdr:row>60</xdr:row>
      <xdr:rowOff>2541</xdr:rowOff>
    </xdr:to>
    <xdr:sp macro="" textlink="" fLocksText="0">
      <xdr:nvSpPr>
        <xdr:cNvPr id="1031" name="Text Box 7" hidden="1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/>
        </xdr:cNvSpPr>
      </xdr:nvSpPr>
      <xdr:spPr bwMode="auto">
        <a:xfrm>
          <a:off x="2428875" y="9439275"/>
          <a:ext cx="224790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360">
          <a:solidFill>
            <a:srgbClr val="000000"/>
          </a:solidFill>
          <a:miter lim="800000"/>
          <a:headEnd type="triangle" w="med" len="med"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 fPrintsWithSheet="0"/>
  </xdr:twoCellAnchor>
  <xdr:twoCellAnchor editAs="oneCell">
    <xdr:from>
      <xdr:col>4</xdr:col>
      <xdr:colOff>142875</xdr:colOff>
      <xdr:row>57</xdr:row>
      <xdr:rowOff>0</xdr:rowOff>
    </xdr:from>
    <xdr:to>
      <xdr:col>7</xdr:col>
      <xdr:colOff>303530</xdr:colOff>
      <xdr:row>59</xdr:row>
      <xdr:rowOff>68580</xdr:rowOff>
    </xdr:to>
    <xdr:sp macro="" textlink="" fLocksText="0">
      <xdr:nvSpPr>
        <xdr:cNvPr id="1032" name="Text Box 8" hidden="1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/>
        </xdr:cNvSpPr>
      </xdr:nvSpPr>
      <xdr:spPr bwMode="auto">
        <a:xfrm>
          <a:off x="2428875" y="9782175"/>
          <a:ext cx="263842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360">
          <a:solidFill>
            <a:srgbClr val="000000"/>
          </a:solidFill>
          <a:miter lim="800000"/>
          <a:headEnd type="triangle" w="med" len="med"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 fPrintsWithSheet="0"/>
  </xdr:twoCellAnchor>
  <xdr:twoCellAnchor>
    <xdr:from>
      <xdr:col>5</xdr:col>
      <xdr:colOff>424893</xdr:colOff>
      <xdr:row>38</xdr:row>
      <xdr:rowOff>562</xdr:rowOff>
    </xdr:from>
    <xdr:to>
      <xdr:col>5</xdr:col>
      <xdr:colOff>424893</xdr:colOff>
      <xdr:row>40</xdr:row>
      <xdr:rowOff>195071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F4889A61-893E-4ECE-ACD2-EB6A5FC6655A}"/>
            </a:ext>
          </a:extLst>
        </xdr:cNvPr>
        <xdr:cNvSpPr>
          <a:spLocks noChangeShapeType="1"/>
        </xdr:cNvSpPr>
      </xdr:nvSpPr>
      <xdr:spPr bwMode="auto">
        <a:xfrm>
          <a:off x="2953348" y="6282732"/>
          <a:ext cx="0" cy="514896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9</xdr:col>
      <xdr:colOff>400952</xdr:colOff>
      <xdr:row>38</xdr:row>
      <xdr:rowOff>3961</xdr:rowOff>
    </xdr:from>
    <xdr:to>
      <xdr:col>9</xdr:col>
      <xdr:colOff>400952</xdr:colOff>
      <xdr:row>40</xdr:row>
      <xdr:rowOff>186852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C7EB4771-AD99-4C77-9EEC-177BD4B8ABA1}"/>
            </a:ext>
          </a:extLst>
        </xdr:cNvPr>
        <xdr:cNvSpPr>
          <a:spLocks noChangeShapeType="1"/>
        </xdr:cNvSpPr>
      </xdr:nvSpPr>
      <xdr:spPr bwMode="auto">
        <a:xfrm>
          <a:off x="6592202" y="6286131"/>
          <a:ext cx="0" cy="503278"/>
        </a:xfrm>
        <a:prstGeom prst="line">
          <a:avLst/>
        </a:prstGeom>
        <a:noFill/>
        <a:ln w="38160">
          <a:solidFill>
            <a:schemeClr val="accent6">
              <a:lumMod val="75000"/>
            </a:schemeClr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59</xdr:row>
      <xdr:rowOff>144780</xdr:rowOff>
    </xdr:from>
    <xdr:to>
      <xdr:col>12</xdr:col>
      <xdr:colOff>152401</xdr:colOff>
      <xdr:row>79</xdr:row>
      <xdr:rowOff>164432</xdr:rowOff>
    </xdr:to>
    <xdr:graphicFrame macro="">
      <xdr:nvGraphicFramePr>
        <xdr:cNvPr id="14" name="Diagram 2">
          <a:extLst>
            <a:ext uri="{FF2B5EF4-FFF2-40B4-BE49-F238E27FC236}">
              <a16:creationId xmlns:a16="http://schemas.microsoft.com/office/drawing/2014/main" id="{F56CD254-31A1-49E4-9104-ED42C097C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83</xdr:row>
      <xdr:rowOff>1190</xdr:rowOff>
    </xdr:from>
    <xdr:to>
      <xdr:col>6</xdr:col>
      <xdr:colOff>777240</xdr:colOff>
      <xdr:row>104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E55AA32-2127-4710-8F2D-0247437C9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914400</xdr:colOff>
      <xdr:row>83</xdr:row>
      <xdr:rowOff>1191</xdr:rowOff>
    </xdr:from>
    <xdr:to>
      <xdr:col>12</xdr:col>
      <xdr:colOff>152400</xdr:colOff>
      <xdr:row>104</xdr:row>
      <xdr:rowOff>47625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AC6DA7-71F1-44B0-AD6E-5F23FCE45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105</xdr:row>
      <xdr:rowOff>51290</xdr:rowOff>
    </xdr:from>
    <xdr:to>
      <xdr:col>6</xdr:col>
      <xdr:colOff>777240</xdr:colOff>
      <xdr:row>126</xdr:row>
      <xdr:rowOff>102578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A426FFEF-B52F-4808-AF0C-A34135221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914400</xdr:colOff>
      <xdr:row>105</xdr:row>
      <xdr:rowOff>42286</xdr:rowOff>
    </xdr:from>
    <xdr:to>
      <xdr:col>13</xdr:col>
      <xdr:colOff>9211</xdr:colOff>
      <xdr:row>126</xdr:row>
      <xdr:rowOff>100902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4B2ECDB-EF8B-4316-9AAE-24EDFD5FF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127</xdr:row>
      <xdr:rowOff>86458</xdr:rowOff>
    </xdr:from>
    <xdr:to>
      <xdr:col>6</xdr:col>
      <xdr:colOff>784860</xdr:colOff>
      <xdr:row>148</xdr:row>
      <xdr:rowOff>153133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24B42087-887B-4B2C-B2FC-DE9F0577C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922020</xdr:colOff>
      <xdr:row>127</xdr:row>
      <xdr:rowOff>94596</xdr:rowOff>
    </xdr:from>
    <xdr:to>
      <xdr:col>13</xdr:col>
      <xdr:colOff>5014</xdr:colOff>
      <xdr:row>148</xdr:row>
      <xdr:rowOff>132080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91B79E45-9B89-4818-9BFF-94BABCA30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43</xdr:row>
      <xdr:rowOff>19051</xdr:rowOff>
    </xdr:from>
    <xdr:to>
      <xdr:col>7</xdr:col>
      <xdr:colOff>676275</xdr:colOff>
      <xdr:row>64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A117E34-4746-B2BB-13F5-233EFDD3C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95</xdr:row>
      <xdr:rowOff>19051</xdr:rowOff>
    </xdr:from>
    <xdr:to>
      <xdr:col>7</xdr:col>
      <xdr:colOff>676275</xdr:colOff>
      <xdr:row>116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376AE77-2042-4F7F-BC08-32A70A02E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133350</xdr:colOff>
      <xdr:row>158</xdr:row>
      <xdr:rowOff>76200</xdr:rowOff>
    </xdr:from>
    <xdr:to>
      <xdr:col>7</xdr:col>
      <xdr:colOff>781050</xdr:colOff>
      <xdr:row>179</xdr:row>
      <xdr:rowOff>57149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DCB999A-F729-4948-8F7C-D1426F9E2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133350</xdr:colOff>
      <xdr:row>221</xdr:row>
      <xdr:rowOff>76200</xdr:rowOff>
    </xdr:from>
    <xdr:to>
      <xdr:col>7</xdr:col>
      <xdr:colOff>781050</xdr:colOff>
      <xdr:row>242</xdr:row>
      <xdr:rowOff>57149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535E288-C030-4792-BD57-AC91757C6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133350</xdr:colOff>
      <xdr:row>285</xdr:row>
      <xdr:rowOff>76200</xdr:rowOff>
    </xdr:from>
    <xdr:to>
      <xdr:col>7</xdr:col>
      <xdr:colOff>781050</xdr:colOff>
      <xdr:row>306</xdr:row>
      <xdr:rowOff>57149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63FE9BC1-FDD1-4896-A956-4BD4B6884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142875</xdr:colOff>
      <xdr:row>364</xdr:row>
      <xdr:rowOff>76200</xdr:rowOff>
    </xdr:from>
    <xdr:to>
      <xdr:col>8</xdr:col>
      <xdr:colOff>0</xdr:colOff>
      <xdr:row>385</xdr:row>
      <xdr:rowOff>57149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BEEC1C9-9539-4CEC-A3AB-CBC9E2A44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/>
  <dimension ref="A1"/>
  <sheetViews>
    <sheetView topLeftCell="A19" zoomScaleNormal="100" workbookViewId="0">
      <selection activeCell="P26" sqref="P26"/>
    </sheetView>
  </sheetViews>
  <sheetFormatPr defaultRowHeight="12.5" x14ac:dyDescent="0.25"/>
  <cols>
    <col min="8" max="9" width="9.08984375" customWidth="1"/>
  </cols>
  <sheetData/>
  <pageMargins left="0.70866141732283472" right="0.70866141732283472" top="0.74803149606299213" bottom="0.74803149606299213" header="0.31496062992125984" footer="0.31496062992125984"/>
  <pageSetup paperSize="9" scale="75" orientation="portrait" verticalDpi="200" r:id="rId1"/>
  <headerFooter>
    <oddFooter>&amp;L&amp;"Calibri,Regular"&amp;8Mall reviderad: 2020-09-30&amp;R&amp;G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rgb="FFB1C800"/>
    <pageSetUpPr fitToPage="1"/>
  </sheetPr>
  <dimension ref="A1:S87"/>
  <sheetViews>
    <sheetView tabSelected="1" zoomScaleNormal="100" zoomScaleSheetLayoutView="100" workbookViewId="0">
      <selection activeCell="O12" sqref="O12"/>
    </sheetView>
  </sheetViews>
  <sheetFormatPr defaultColWidth="9.08984375" defaultRowHeight="13" x14ac:dyDescent="0.3"/>
  <cols>
    <col min="1" max="1" width="6.90625" style="5" customWidth="1"/>
    <col min="2" max="2" width="11.36328125" style="5" customWidth="1"/>
    <col min="3" max="3" width="9.08984375" style="5" customWidth="1"/>
    <col min="4" max="4" width="1.08984375" style="5" customWidth="1"/>
    <col min="5" max="5" width="9.453125" style="5" customWidth="1"/>
    <col min="6" max="6" width="12.6328125" style="5" customWidth="1"/>
    <col min="7" max="7" width="14.6328125" style="5" customWidth="1"/>
    <col min="8" max="8" width="12.6328125" style="5" customWidth="1"/>
    <col min="9" max="9" width="14.6328125" style="5" customWidth="1"/>
    <col min="10" max="10" width="12" style="5" customWidth="1"/>
    <col min="11" max="11" width="10" style="5" bestFit="1" customWidth="1"/>
    <col min="12" max="12" width="8.36328125" style="5" customWidth="1"/>
    <col min="13" max="13" width="2.36328125" style="5" customWidth="1"/>
    <col min="14" max="14" width="10.36328125" style="5" bestFit="1" customWidth="1"/>
    <col min="15" max="15" width="9.08984375" style="5"/>
    <col min="16" max="16" width="9.54296875" style="5" bestFit="1" customWidth="1"/>
    <col min="17" max="17" width="9.08984375" style="5"/>
    <col min="18" max="18" width="12.453125" style="5" bestFit="1" customWidth="1"/>
    <col min="19" max="19" width="10.453125" style="5" bestFit="1" customWidth="1"/>
    <col min="20" max="16384" width="9.08984375" style="5"/>
  </cols>
  <sheetData>
    <row r="1" spans="1:13" s="49" customFormat="1" x14ac:dyDescent="0.3">
      <c r="G1" s="112" t="s">
        <v>0</v>
      </c>
      <c r="H1" s="113"/>
      <c r="I1" s="65" t="s">
        <v>18</v>
      </c>
      <c r="J1" s="66"/>
      <c r="K1" s="118" t="s">
        <v>17</v>
      </c>
      <c r="L1" s="119"/>
      <c r="M1" s="119"/>
    </row>
    <row r="2" spans="1:13" s="49" customFormat="1" ht="12" x14ac:dyDescent="0.3">
      <c r="I2" s="119" t="s">
        <v>20</v>
      </c>
      <c r="J2" s="119"/>
      <c r="K2" s="119"/>
      <c r="L2" s="119"/>
      <c r="M2" s="119"/>
    </row>
    <row r="3" spans="1:13" s="49" customFormat="1" ht="12" x14ac:dyDescent="0.3">
      <c r="I3" s="119" t="s">
        <v>19</v>
      </c>
      <c r="J3" s="119"/>
      <c r="K3" s="119"/>
      <c r="L3" s="119"/>
      <c r="M3" s="119"/>
    </row>
    <row r="4" spans="1:13" s="49" customFormat="1" ht="12" x14ac:dyDescent="0.3">
      <c r="A4" s="51"/>
      <c r="B4" s="51"/>
      <c r="C4" s="50"/>
      <c r="D4" s="50"/>
      <c r="G4" s="52"/>
      <c r="I4" s="66"/>
      <c r="J4" s="67"/>
      <c r="K4" s="67"/>
      <c r="L4" s="67"/>
      <c r="M4" s="67"/>
    </row>
    <row r="5" spans="1:13" s="49" customFormat="1" ht="21" customHeight="1" x14ac:dyDescent="0.25">
      <c r="A5" s="117" t="s">
        <v>94</v>
      </c>
      <c r="B5" s="117"/>
      <c r="C5" s="117"/>
      <c r="D5" s="117"/>
      <c r="E5" s="117"/>
      <c r="F5" s="117"/>
      <c r="G5" s="117"/>
      <c r="H5" s="117"/>
      <c r="I5" s="117"/>
      <c r="J5" s="117"/>
    </row>
    <row r="6" spans="1:13" s="49" customFormat="1" ht="10.5" x14ac:dyDescent="0.25">
      <c r="A6" s="69" t="s">
        <v>88</v>
      </c>
      <c r="B6" s="68"/>
      <c r="C6" s="68"/>
      <c r="D6" s="68"/>
      <c r="E6" s="68"/>
      <c r="F6" s="68"/>
      <c r="G6" s="68"/>
      <c r="H6" s="68"/>
      <c r="I6" s="68"/>
      <c r="J6" s="68"/>
    </row>
    <row r="7" spans="1:13" s="49" customFormat="1" ht="10.25" customHeight="1" x14ac:dyDescent="0.25">
      <c r="A7" s="103" t="s">
        <v>91</v>
      </c>
      <c r="C7" s="53"/>
      <c r="D7" s="53"/>
      <c r="E7" s="54"/>
      <c r="F7" s="54"/>
      <c r="G7" s="53"/>
      <c r="H7" s="50"/>
      <c r="I7" s="50"/>
      <c r="J7" s="50"/>
    </row>
    <row r="8" spans="1:13" s="49" customFormat="1" ht="10.25" customHeight="1" x14ac:dyDescent="0.25">
      <c r="A8" s="55" t="s">
        <v>92</v>
      </c>
      <c r="C8" s="50"/>
      <c r="D8" s="50"/>
      <c r="I8" s="50"/>
      <c r="J8" s="56"/>
    </row>
    <row r="9" spans="1:13" ht="10.25" customHeight="1" x14ac:dyDescent="0.3">
      <c r="A9" s="55" t="s">
        <v>93</v>
      </c>
      <c r="C9" s="4"/>
      <c r="D9" s="4"/>
      <c r="I9" s="4"/>
      <c r="J9" s="8"/>
    </row>
    <row r="10" spans="1:13" ht="15.5" x14ac:dyDescent="0.35">
      <c r="A10" s="9" t="s">
        <v>1</v>
      </c>
      <c r="B10" s="10"/>
      <c r="C10" s="11"/>
      <c r="D10" s="11"/>
      <c r="E10" s="11"/>
      <c r="F10" s="11"/>
      <c r="G10" s="11"/>
      <c r="H10" s="100" t="s">
        <v>62</v>
      </c>
      <c r="I10" s="100" t="s">
        <v>2</v>
      </c>
      <c r="J10" s="100" t="s">
        <v>60</v>
      </c>
      <c r="K10" s="11"/>
      <c r="L10" s="11"/>
      <c r="M10" s="12"/>
    </row>
    <row r="11" spans="1:13" x14ac:dyDescent="0.3">
      <c r="A11" s="13"/>
      <c r="B11" s="99" t="s">
        <v>87</v>
      </c>
      <c r="D11" s="7"/>
      <c r="E11" s="76">
        <v>20</v>
      </c>
      <c r="G11" s="99" t="s">
        <v>39</v>
      </c>
      <c r="H11" s="104" t="s">
        <v>82</v>
      </c>
      <c r="I11" s="81">
        <f>VLOOKUP(H11,'Energipriser 2023'!A2:B19,2,FALSE)</f>
        <v>778</v>
      </c>
      <c r="J11" s="57">
        <v>1.4999999999999999E-2</v>
      </c>
      <c r="M11" s="14"/>
    </row>
    <row r="12" spans="1:13" x14ac:dyDescent="0.3">
      <c r="A12" s="13"/>
      <c r="B12" s="99" t="s">
        <v>14</v>
      </c>
      <c r="D12" s="7"/>
      <c r="E12" s="15">
        <v>0.03</v>
      </c>
      <c r="G12" s="99" t="s">
        <v>45</v>
      </c>
      <c r="H12" s="104" t="s">
        <v>82</v>
      </c>
      <c r="I12" s="81">
        <f>VLOOKUP(H12,'Energipriser 2023'!D2:E8,2,FALSE)</f>
        <v>822</v>
      </c>
      <c r="J12" s="16">
        <v>0.03</v>
      </c>
      <c r="L12" s="17"/>
      <c r="M12" s="14"/>
    </row>
    <row r="13" spans="1:13" x14ac:dyDescent="0.3">
      <c r="A13" s="13"/>
      <c r="C13" s="7"/>
      <c r="D13" s="7"/>
      <c r="G13" s="99" t="s">
        <v>15</v>
      </c>
      <c r="I13" s="81">
        <v>1040</v>
      </c>
      <c r="J13" s="16">
        <v>0.04</v>
      </c>
      <c r="M13" s="14"/>
    </row>
    <row r="14" spans="1:13" x14ac:dyDescent="0.3">
      <c r="A14" s="13"/>
      <c r="G14" s="99" t="s">
        <v>61</v>
      </c>
      <c r="J14" s="15">
        <v>0.03</v>
      </c>
      <c r="M14" s="14"/>
    </row>
    <row r="15" spans="1:13" x14ac:dyDescent="0.3">
      <c r="A15" s="18"/>
      <c r="B15" s="19"/>
      <c r="C15" s="19"/>
      <c r="D15" s="19"/>
      <c r="E15" s="19"/>
      <c r="F15" s="19"/>
      <c r="G15" s="19"/>
      <c r="H15" s="20"/>
      <c r="I15" s="21"/>
      <c r="J15" s="19"/>
      <c r="K15" s="19"/>
      <c r="L15" s="19"/>
      <c r="M15" s="22"/>
    </row>
    <row r="18" spans="1:19" x14ac:dyDescent="0.3">
      <c r="A18" s="2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9" ht="15.75" customHeight="1" x14ac:dyDescent="0.35">
      <c r="A19" s="24" t="s">
        <v>3</v>
      </c>
      <c r="B19" s="6"/>
      <c r="C19" s="107" t="s">
        <v>21</v>
      </c>
      <c r="E19" s="114"/>
      <c r="F19" s="115"/>
      <c r="G19" s="115"/>
      <c r="H19" s="115"/>
      <c r="I19" s="115"/>
      <c r="J19" s="115"/>
      <c r="K19" s="116"/>
      <c r="M19" s="14"/>
    </row>
    <row r="20" spans="1:19" x14ac:dyDescent="0.3">
      <c r="A20" s="13"/>
      <c r="C20" s="8"/>
      <c r="F20" s="17"/>
      <c r="G20" s="17"/>
      <c r="I20" s="7"/>
      <c r="J20" s="17"/>
      <c r="M20" s="14"/>
    </row>
    <row r="21" spans="1:19" ht="15.75" customHeight="1" x14ac:dyDescent="0.35">
      <c r="A21" s="25"/>
      <c r="B21" s="6"/>
      <c r="C21" s="107" t="s">
        <v>22</v>
      </c>
      <c r="E21" s="114"/>
      <c r="F21" s="115"/>
      <c r="G21" s="115"/>
      <c r="H21" s="115"/>
      <c r="I21" s="115"/>
      <c r="J21" s="115"/>
      <c r="K21" s="116"/>
      <c r="M21" s="14"/>
      <c r="R21" s="59"/>
    </row>
    <row r="22" spans="1:19" x14ac:dyDescent="0.3">
      <c r="A22" s="13"/>
      <c r="C22" s="8"/>
      <c r="I22" s="7"/>
      <c r="M22" s="14"/>
      <c r="R22" s="59"/>
    </row>
    <row r="23" spans="1:19" ht="15.75" customHeight="1" x14ac:dyDescent="0.35">
      <c r="A23" s="13"/>
      <c r="C23" s="107" t="s">
        <v>23</v>
      </c>
      <c r="E23" s="114"/>
      <c r="F23" s="115"/>
      <c r="G23" s="115"/>
      <c r="H23" s="115"/>
      <c r="I23" s="115"/>
      <c r="J23" s="115"/>
      <c r="K23" s="116"/>
      <c r="M23" s="14"/>
      <c r="R23" s="59"/>
    </row>
    <row r="24" spans="1:19" x14ac:dyDescent="0.3">
      <c r="A24" s="18"/>
      <c r="B24" s="19"/>
      <c r="C24" s="26"/>
      <c r="D24" s="26"/>
      <c r="E24" s="26"/>
      <c r="F24" s="19"/>
      <c r="G24" s="19"/>
      <c r="H24" s="19"/>
      <c r="I24" s="26"/>
      <c r="J24" s="27"/>
      <c r="K24" s="19"/>
      <c r="L24" s="19"/>
      <c r="M24" s="22"/>
      <c r="R24" s="59"/>
    </row>
    <row r="25" spans="1:19" x14ac:dyDescent="0.3">
      <c r="C25" s="28"/>
      <c r="D25" s="28"/>
      <c r="E25" s="28"/>
      <c r="I25" s="28"/>
      <c r="J25" s="29"/>
      <c r="R25" s="59"/>
    </row>
    <row r="26" spans="1:19" ht="15.5" x14ac:dyDescent="0.35">
      <c r="A26" s="30" t="s">
        <v>85</v>
      </c>
      <c r="B26" s="31"/>
      <c r="C26" s="32"/>
      <c r="D26" s="32"/>
      <c r="E26" s="33"/>
      <c r="F26" s="105" t="str">
        <f>C19</f>
        <v>A</v>
      </c>
      <c r="G26" s="34"/>
      <c r="H26" s="105" t="str">
        <f>C21</f>
        <v>B</v>
      </c>
      <c r="I26" s="34"/>
      <c r="J26" s="106" t="str">
        <f>C23</f>
        <v>C</v>
      </c>
      <c r="K26" s="11"/>
      <c r="L26" s="11"/>
      <c r="M26" s="12"/>
      <c r="R26" s="59"/>
    </row>
    <row r="27" spans="1:19" x14ac:dyDescent="0.3">
      <c r="A27" s="35"/>
      <c r="B27" s="36"/>
      <c r="C27" s="28" t="s">
        <v>4</v>
      </c>
      <c r="D27" s="28"/>
      <c r="F27" s="37">
        <v>0</v>
      </c>
      <c r="H27" s="37">
        <v>0</v>
      </c>
      <c r="I27" s="36"/>
      <c r="J27" s="37">
        <v>0</v>
      </c>
      <c r="M27" s="14"/>
      <c r="R27" s="59"/>
    </row>
    <row r="28" spans="1:19" x14ac:dyDescent="0.3">
      <c r="A28" s="40"/>
      <c r="B28" s="26"/>
      <c r="C28" s="19"/>
      <c r="D28" s="19"/>
      <c r="E28" s="19"/>
      <c r="F28" s="27"/>
      <c r="G28" s="19"/>
      <c r="H28" s="27"/>
      <c r="I28" s="26"/>
      <c r="J28" s="27"/>
      <c r="K28" s="19"/>
      <c r="L28" s="19"/>
      <c r="M28" s="22"/>
      <c r="R28" s="59"/>
    </row>
    <row r="29" spans="1:19" x14ac:dyDescent="0.3">
      <c r="A29" s="7"/>
      <c r="B29" s="7"/>
      <c r="I29" s="7"/>
      <c r="R29" s="59"/>
    </row>
    <row r="30" spans="1:19" x14ac:dyDescent="0.3">
      <c r="A30" s="7"/>
      <c r="B30" s="7"/>
      <c r="I30" s="7"/>
      <c r="R30" s="59"/>
    </row>
    <row r="31" spans="1:19" ht="15.5" x14ac:dyDescent="0.35">
      <c r="A31" s="30" t="s">
        <v>31</v>
      </c>
      <c r="B31" s="31"/>
      <c r="C31" s="11"/>
      <c r="D31" s="11"/>
      <c r="E31" s="11"/>
      <c r="F31" s="11"/>
      <c r="G31" s="31"/>
      <c r="H31" s="11"/>
      <c r="I31" s="31"/>
      <c r="J31" s="11"/>
      <c r="K31" s="11"/>
      <c r="L31" s="11"/>
      <c r="M31" s="12"/>
      <c r="R31" s="80"/>
      <c r="S31" s="80"/>
    </row>
    <row r="32" spans="1:19" x14ac:dyDescent="0.3">
      <c r="A32" s="13"/>
      <c r="B32" s="36" t="s">
        <v>9</v>
      </c>
      <c r="D32" s="28"/>
      <c r="F32" s="109">
        <v>0</v>
      </c>
      <c r="H32" s="109">
        <v>0</v>
      </c>
      <c r="J32" s="109">
        <v>0</v>
      </c>
      <c r="M32" s="14"/>
      <c r="R32" s="59"/>
      <c r="S32" s="59"/>
    </row>
    <row r="33" spans="1:19" x14ac:dyDescent="0.3">
      <c r="A33" s="13"/>
      <c r="B33" s="36" t="s">
        <v>10</v>
      </c>
      <c r="D33" s="28"/>
      <c r="F33" s="109">
        <v>0</v>
      </c>
      <c r="G33" s="6"/>
      <c r="H33" s="109">
        <v>0</v>
      </c>
      <c r="J33" s="109">
        <v>0</v>
      </c>
      <c r="M33" s="14"/>
      <c r="R33" s="59"/>
      <c r="S33" s="59"/>
    </row>
    <row r="34" spans="1:19" ht="12.75" customHeight="1" x14ac:dyDescent="0.3">
      <c r="A34" s="41"/>
      <c r="B34" s="36" t="s">
        <v>11</v>
      </c>
      <c r="D34" s="28"/>
      <c r="F34" s="109">
        <v>0</v>
      </c>
      <c r="H34" s="109">
        <v>0</v>
      </c>
      <c r="I34" s="42"/>
      <c r="J34" s="109">
        <v>0</v>
      </c>
      <c r="M34" s="14"/>
      <c r="R34" s="59"/>
      <c r="S34" s="59"/>
    </row>
    <row r="35" spans="1:19" x14ac:dyDescent="0.3">
      <c r="A35" s="38"/>
      <c r="B35" s="36" t="s">
        <v>40</v>
      </c>
      <c r="D35" s="28"/>
      <c r="F35" s="109">
        <v>0</v>
      </c>
      <c r="H35" s="109">
        <v>0</v>
      </c>
      <c r="I35" s="28"/>
      <c r="J35" s="109">
        <v>0</v>
      </c>
      <c r="M35" s="14"/>
      <c r="R35" s="59"/>
      <c r="S35" s="59"/>
    </row>
    <row r="36" spans="1:19" x14ac:dyDescent="0.3">
      <c r="A36" s="38"/>
      <c r="B36" s="36" t="s">
        <v>24</v>
      </c>
      <c r="D36" s="28"/>
      <c r="F36" s="109">
        <v>0</v>
      </c>
      <c r="H36" s="109">
        <v>0</v>
      </c>
      <c r="I36" s="28"/>
      <c r="J36" s="109">
        <v>0</v>
      </c>
      <c r="M36" s="14"/>
      <c r="R36" s="59"/>
      <c r="S36" s="59"/>
    </row>
    <row r="37" spans="1:19" x14ac:dyDescent="0.3">
      <c r="A37" s="13"/>
      <c r="B37" s="36" t="s">
        <v>25</v>
      </c>
      <c r="D37" s="28"/>
      <c r="F37" s="39">
        <f>($I$11*F32)+($I$13*F33)+($I$13*F34)+($I$13*F35)+($I$12*F36)</f>
        <v>0</v>
      </c>
      <c r="H37" s="39">
        <f>($I$11*H32)+($I$13*H33)+($I$13*H34)+($I$13*H35)+($I$12*H36)</f>
        <v>0</v>
      </c>
      <c r="J37" s="39">
        <f>($I$11*J32)+($I$13*J33)+($I$13*J34)+($I$13*J35)+($I$12*J36)</f>
        <v>0</v>
      </c>
      <c r="M37" s="14"/>
      <c r="R37" s="59"/>
    </row>
    <row r="38" spans="1:19" x14ac:dyDescent="0.3">
      <c r="A38" s="13"/>
      <c r="B38" s="36" t="s">
        <v>12</v>
      </c>
      <c r="D38" s="28"/>
      <c r="F38" s="39">
        <f>PV(E12-J11,E11,-(I11*F32))+
PV((E12-J13),E11,-(I13*F33))+
PV(E12-J13,E11,-(I13*F34))+
PV(E12-J13,E11,-(I13*F35))+
PV(E12-J12,E11,-(I12*F36))</f>
        <v>0</v>
      </c>
      <c r="H38" s="39">
        <f>PV(E12-J11,E11,-(I11*H32))+PV((E12-J13),E11,(-I13*H33))+PV(E12-J13,E11,-(I13*H34))+PV(E12-J13,E11,-(I13*H35))+PV(E12-J12,E11,-(I12*H36))</f>
        <v>0</v>
      </c>
      <c r="J38" s="39">
        <f>PV(E12-J11,E11,-(I11*J32))+PV((E12-J13),E11,-(I13*J33))+PV(E12-J13,E11,-(I13*J34))+PV(E12-J13,E11,-(I13*J35))+PV(E12-J12,E11,-(I12*J36))</f>
        <v>0</v>
      </c>
      <c r="M38" s="14"/>
      <c r="R38" s="59"/>
    </row>
    <row r="39" spans="1:19" x14ac:dyDescent="0.3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2"/>
    </row>
    <row r="40" spans="1:19" x14ac:dyDescent="0.3">
      <c r="A40" s="36"/>
      <c r="B40" s="36"/>
      <c r="G40" s="6"/>
      <c r="I40" s="36"/>
    </row>
    <row r="41" spans="1:19" ht="15.5" x14ac:dyDescent="0.35">
      <c r="A41" s="30" t="s">
        <v>86</v>
      </c>
      <c r="B41" s="11"/>
      <c r="C41" s="11"/>
      <c r="D41" s="11"/>
      <c r="E41" s="11"/>
      <c r="F41" s="11"/>
      <c r="G41" s="10"/>
      <c r="H41" s="11"/>
      <c r="I41" s="31"/>
      <c r="J41" s="11"/>
      <c r="K41" s="11"/>
      <c r="L41" s="11"/>
      <c r="M41" s="12"/>
    </row>
    <row r="42" spans="1:19" x14ac:dyDescent="0.3">
      <c r="A42" s="43"/>
      <c r="B42" s="36" t="s">
        <v>47</v>
      </c>
      <c r="D42" s="28"/>
      <c r="F42" s="37">
        <v>0</v>
      </c>
      <c r="H42" s="37">
        <v>0</v>
      </c>
      <c r="I42" s="44"/>
      <c r="J42" s="37">
        <v>0</v>
      </c>
      <c r="M42" s="14"/>
    </row>
    <row r="43" spans="1:19" ht="12.75" customHeight="1" x14ac:dyDescent="0.3">
      <c r="A43" s="45"/>
      <c r="B43" s="36" t="s">
        <v>13</v>
      </c>
      <c r="D43" s="28"/>
      <c r="F43" s="37">
        <v>0</v>
      </c>
      <c r="H43" s="37">
        <v>0</v>
      </c>
      <c r="I43" s="17"/>
      <c r="J43" s="37">
        <v>0</v>
      </c>
      <c r="M43" s="14"/>
    </row>
    <row r="44" spans="1:19" x14ac:dyDescent="0.3">
      <c r="A44" s="45"/>
      <c r="B44" s="36" t="s">
        <v>84</v>
      </c>
      <c r="D44" s="28"/>
      <c r="F44" s="111">
        <f>PV((E12-J14),E11,-F42)+PV((E12-J14),E11,-(F43))</f>
        <v>0</v>
      </c>
      <c r="H44" s="111">
        <f>PV((E12-J14),E11,-H42)+PV((E12-J14),E11,-(H43))</f>
        <v>0</v>
      </c>
      <c r="I44" s="17"/>
      <c r="J44" s="111">
        <f>PV((E12-J14),E11,-J42)+PV((E12-J14),E11,-(J43))</f>
        <v>0</v>
      </c>
      <c r="M44" s="14"/>
    </row>
    <row r="45" spans="1:19" x14ac:dyDescent="0.3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2"/>
    </row>
    <row r="47" spans="1:19" ht="12.75" customHeight="1" x14ac:dyDescent="0.35">
      <c r="A47" s="9" t="s">
        <v>32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2"/>
    </row>
    <row r="48" spans="1:19" ht="12.75" customHeight="1" x14ac:dyDescent="0.3">
      <c r="A48" s="13"/>
      <c r="B48" s="36" t="s">
        <v>16</v>
      </c>
      <c r="D48" s="28"/>
      <c r="F48" s="37">
        <v>0</v>
      </c>
      <c r="H48" s="37">
        <v>0</v>
      </c>
      <c r="J48" s="37">
        <v>0</v>
      </c>
      <c r="M48" s="14"/>
    </row>
    <row r="49" spans="1:13" x14ac:dyDescent="0.3">
      <c r="A49" s="13"/>
      <c r="B49" s="36" t="s">
        <v>5</v>
      </c>
      <c r="D49" s="28"/>
      <c r="F49" s="111">
        <f>PV($E$12,$E$11,,-F48)</f>
        <v>0</v>
      </c>
      <c r="G49" s="46"/>
      <c r="H49" s="111">
        <f>PV($E$12,$E$11,,-H48)</f>
        <v>0</v>
      </c>
      <c r="J49" s="111">
        <f>PV($E$12,$E$11,,-J48)</f>
        <v>0</v>
      </c>
      <c r="M49" s="14"/>
    </row>
    <row r="50" spans="1:13" x14ac:dyDescent="0.3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2"/>
    </row>
    <row r="51" spans="1:13" ht="12" customHeight="1" x14ac:dyDescent="0.3"/>
    <row r="52" spans="1:13" ht="15.5" x14ac:dyDescent="0.35">
      <c r="A52" s="9" t="s">
        <v>27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2"/>
    </row>
    <row r="53" spans="1:13" x14ac:dyDescent="0.3">
      <c r="A53" s="13"/>
      <c r="B53" s="36" t="s">
        <v>7</v>
      </c>
      <c r="D53" s="28"/>
      <c r="F53" s="47">
        <v>0</v>
      </c>
      <c r="H53" s="47">
        <v>0</v>
      </c>
      <c r="J53" s="47">
        <v>0</v>
      </c>
      <c r="M53" s="14"/>
    </row>
    <row r="54" spans="1:13" x14ac:dyDescent="0.3">
      <c r="A54" s="13"/>
      <c r="B54" s="36" t="s">
        <v>26</v>
      </c>
      <c r="D54" s="28"/>
      <c r="F54" s="39">
        <f>PV($E$12,$E$11,,-F53)</f>
        <v>0</v>
      </c>
      <c r="H54" s="39">
        <f>PV($E$12,$E$11,,-H53)</f>
        <v>0</v>
      </c>
      <c r="J54" s="39">
        <f>PV($E$12,$E$11,,-J53)</f>
        <v>0</v>
      </c>
      <c r="M54" s="14"/>
    </row>
    <row r="55" spans="1:13" x14ac:dyDescent="0.3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2"/>
    </row>
    <row r="56" spans="1:13" ht="9.75" customHeight="1" x14ac:dyDescent="0.3"/>
    <row r="57" spans="1:13" ht="17.25" customHeight="1" thickBot="1" x14ac:dyDescent="0.35"/>
    <row r="58" spans="1:13" ht="16" thickBot="1" x14ac:dyDescent="0.4">
      <c r="B58" s="101" t="s">
        <v>8</v>
      </c>
      <c r="D58" s="28"/>
      <c r="F58" s="108">
        <f>F27+F38+F44+F49-F54</f>
        <v>0</v>
      </c>
      <c r="G58" s="48"/>
      <c r="H58" s="108">
        <f>H27+H38+H44+H49-H54</f>
        <v>0</v>
      </c>
      <c r="I58" s="48"/>
      <c r="J58" s="108">
        <f>J27+J38+J44+J49-J54</f>
        <v>0</v>
      </c>
    </row>
    <row r="59" spans="1:13" ht="13.5" thickBot="1" x14ac:dyDescent="0.35">
      <c r="B59" s="36" t="s">
        <v>48</v>
      </c>
      <c r="H59" s="102" t="str">
        <f>IFERROR('Data - Rör ej!'!K32,"-")</f>
        <v>-</v>
      </c>
      <c r="J59" s="102" t="str">
        <f>IFERROR('Data - Rör ej!'!K41,"-")</f>
        <v>-</v>
      </c>
    </row>
    <row r="60" spans="1:13" x14ac:dyDescent="0.3">
      <c r="H60" s="46"/>
    </row>
    <row r="61" spans="1:13" x14ac:dyDescent="0.3">
      <c r="E61" s="28"/>
      <c r="F61" s="46"/>
    </row>
    <row r="62" spans="1:13" x14ac:dyDescent="0.3">
      <c r="F62" s="46"/>
      <c r="H62" s="46"/>
    </row>
    <row r="63" spans="1:13" x14ac:dyDescent="0.3">
      <c r="E63" s="28"/>
    </row>
    <row r="64" spans="1:13" x14ac:dyDescent="0.3">
      <c r="F64" s="58"/>
    </row>
    <row r="65" spans="5:6" x14ac:dyDescent="0.3">
      <c r="E65" s="28"/>
    </row>
    <row r="66" spans="5:6" x14ac:dyDescent="0.3">
      <c r="E66" s="28"/>
      <c r="F66" s="58"/>
    </row>
    <row r="68" spans="5:6" x14ac:dyDescent="0.3">
      <c r="E68" s="28"/>
      <c r="F68" s="58"/>
    </row>
    <row r="69" spans="5:6" x14ac:dyDescent="0.3">
      <c r="E69" s="28"/>
    </row>
    <row r="72" spans="5:6" x14ac:dyDescent="0.3">
      <c r="F72" s="58"/>
    </row>
    <row r="74" spans="5:6" x14ac:dyDescent="0.3">
      <c r="E74" s="28"/>
      <c r="F74" s="46"/>
    </row>
    <row r="75" spans="5:6" x14ac:dyDescent="0.3">
      <c r="E75" s="28"/>
    </row>
    <row r="76" spans="5:6" x14ac:dyDescent="0.3">
      <c r="E76" s="28"/>
    </row>
    <row r="83" spans="1:6" ht="15.5" x14ac:dyDescent="0.35">
      <c r="A83" s="77" t="s">
        <v>46</v>
      </c>
    </row>
    <row r="86" spans="1:6" x14ac:dyDescent="0.3">
      <c r="F86" s="64"/>
    </row>
    <row r="87" spans="1:6" x14ac:dyDescent="0.3">
      <c r="F87" s="63"/>
    </row>
  </sheetData>
  <mergeCells count="8">
    <mergeCell ref="G1:H1"/>
    <mergeCell ref="E23:K23"/>
    <mergeCell ref="A5:J5"/>
    <mergeCell ref="E19:K19"/>
    <mergeCell ref="E21:K21"/>
    <mergeCell ref="K1:M1"/>
    <mergeCell ref="I2:M2"/>
    <mergeCell ref="I3:M3"/>
  </mergeCells>
  <pageMargins left="0.70866141732283472" right="0.70866141732283472" top="0.74803149606299213" bottom="0.74803149606299213" header="0.31496062992125984" footer="0.31496062992125984"/>
  <pageSetup paperSize="9" scale="68" firstPageNumber="0" fitToHeight="0" orientation="portrait" horizontalDpi="300" verticalDpi="300" r:id="rId1"/>
  <headerFooter>
    <oddHeader>&amp;L&amp;G</oddHeader>
    <oddFooter>&amp;L&amp;"Calibri,Normal"&amp;8Mall reviderad: 2023-05-11&amp;R&amp;G</oddFoot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F03BBF9A-3FE3-471A-88EE-8C33272DCA2C}">
          <x14:formula1>
            <xm:f>'Energipriser 2023'!$D$2:$D$8</xm:f>
          </x14:formula1>
          <xm:sqref>H12</xm:sqref>
        </x14:dataValidation>
        <x14:dataValidation type="list" allowBlank="1" showInputMessage="1" showErrorMessage="1" xr:uid="{CB841193-82F9-4536-894B-901862C3C9C5}">
          <x14:formula1>
            <xm:f>'Energipriser 2023'!$A$2:$A$19</xm:f>
          </x14:formula1>
          <xm:sqref>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/>
  <dimension ref="A1:BJ382"/>
  <sheetViews>
    <sheetView workbookViewId="0">
      <selection activeCell="N25" sqref="N25"/>
    </sheetView>
  </sheetViews>
  <sheetFormatPr defaultRowHeight="12.5" x14ac:dyDescent="0.25"/>
  <cols>
    <col min="1" max="1" width="14" customWidth="1"/>
    <col min="2" max="2" width="12.6328125" bestFit="1" customWidth="1"/>
    <col min="3" max="3" width="17.453125" customWidth="1"/>
    <col min="4" max="4" width="20" customWidth="1"/>
    <col min="5" max="5" width="24.6328125" customWidth="1"/>
    <col min="6" max="6" width="18.54296875" customWidth="1"/>
    <col min="7" max="7" width="18.08984375" customWidth="1"/>
    <col min="8" max="10" width="11.90625" customWidth="1"/>
    <col min="11" max="11" width="21.36328125" customWidth="1"/>
    <col min="12" max="12" width="11.6328125" customWidth="1"/>
    <col min="13" max="32" width="10.6328125" bestFit="1" customWidth="1"/>
    <col min="33" max="62" width="10" customWidth="1"/>
  </cols>
  <sheetData>
    <row r="1" spans="1:62" ht="13" x14ac:dyDescent="0.3">
      <c r="J1" s="60" t="s">
        <v>66</v>
      </c>
      <c r="K1" s="87"/>
      <c r="L1" s="87" t="s">
        <v>49</v>
      </c>
    </row>
    <row r="2" spans="1:62" ht="13" x14ac:dyDescent="0.3">
      <c r="C2" s="62" t="str">
        <f>Sammanställning!C19</f>
        <v>A</v>
      </c>
      <c r="D2" s="62" t="str">
        <f>Sammanställning!C21</f>
        <v>B</v>
      </c>
      <c r="E2" s="62" t="str">
        <f>Sammanställning!C23</f>
        <v>C</v>
      </c>
      <c r="G2" s="82" t="str">
        <f>Sammanställning!B11</f>
        <v>Kalkylperiod, år</v>
      </c>
      <c r="H2" s="82">
        <f>Sammanställning!E11</f>
        <v>20</v>
      </c>
      <c r="J2" s="87"/>
      <c r="K2" s="87"/>
      <c r="L2" s="87">
        <v>0</v>
      </c>
      <c r="M2">
        <v>1</v>
      </c>
      <c r="N2">
        <v>2</v>
      </c>
      <c r="O2">
        <v>3</v>
      </c>
      <c r="P2">
        <v>4</v>
      </c>
      <c r="Q2">
        <v>5</v>
      </c>
      <c r="R2">
        <v>6</v>
      </c>
      <c r="S2">
        <v>7</v>
      </c>
      <c r="T2">
        <v>8</v>
      </c>
      <c r="U2">
        <v>9</v>
      </c>
      <c r="V2">
        <v>10</v>
      </c>
      <c r="W2">
        <v>11</v>
      </c>
      <c r="X2">
        <v>12</v>
      </c>
      <c r="Y2">
        <v>13</v>
      </c>
      <c r="Z2">
        <v>14</v>
      </c>
      <c r="AA2">
        <v>15</v>
      </c>
      <c r="AB2">
        <v>16</v>
      </c>
      <c r="AC2">
        <v>17</v>
      </c>
      <c r="AD2">
        <v>18</v>
      </c>
      <c r="AE2">
        <v>19</v>
      </c>
      <c r="AF2">
        <v>20</v>
      </c>
      <c r="AG2">
        <v>21</v>
      </c>
      <c r="AH2">
        <v>22</v>
      </c>
      <c r="AI2">
        <v>23</v>
      </c>
      <c r="AJ2">
        <v>24</v>
      </c>
      <c r="AK2">
        <v>25</v>
      </c>
      <c r="AL2">
        <v>26</v>
      </c>
      <c r="AM2">
        <v>27</v>
      </c>
      <c r="AN2">
        <v>28</v>
      </c>
      <c r="AO2">
        <v>29</v>
      </c>
      <c r="AP2">
        <v>30</v>
      </c>
      <c r="AQ2">
        <v>31</v>
      </c>
      <c r="AR2">
        <v>32</v>
      </c>
      <c r="AS2">
        <v>33</v>
      </c>
      <c r="AT2">
        <v>34</v>
      </c>
      <c r="AU2">
        <v>35</v>
      </c>
      <c r="AV2">
        <v>36</v>
      </c>
      <c r="AW2">
        <v>37</v>
      </c>
      <c r="AX2">
        <v>38</v>
      </c>
      <c r="AY2">
        <v>39</v>
      </c>
      <c r="AZ2">
        <v>40</v>
      </c>
      <c r="BA2">
        <v>41</v>
      </c>
      <c r="BB2">
        <v>42</v>
      </c>
      <c r="BC2">
        <v>43</v>
      </c>
      <c r="BD2">
        <v>44</v>
      </c>
      <c r="BE2">
        <v>45</v>
      </c>
      <c r="BF2">
        <v>46</v>
      </c>
      <c r="BG2">
        <v>47</v>
      </c>
      <c r="BH2">
        <v>48</v>
      </c>
      <c r="BI2">
        <v>49</v>
      </c>
      <c r="BJ2">
        <v>50</v>
      </c>
    </row>
    <row r="3" spans="1:62" ht="13" x14ac:dyDescent="0.3">
      <c r="A3" t="s">
        <v>29</v>
      </c>
      <c r="C3" s="1">
        <f>Sammanställning!F27</f>
        <v>0</v>
      </c>
      <c r="D3" s="1">
        <f>Sammanställning!H27</f>
        <v>0</v>
      </c>
      <c r="E3" s="1">
        <f>Sammanställning!J27</f>
        <v>0</v>
      </c>
      <c r="G3" s="83" t="str">
        <f>Sammanställning!B12</f>
        <v>Kalkylränta, real</v>
      </c>
      <c r="H3" s="83">
        <f>Sammanställning!E12</f>
        <v>0.03</v>
      </c>
      <c r="J3" s="60" t="s">
        <v>35</v>
      </c>
      <c r="K3" s="87"/>
      <c r="L3" s="87"/>
    </row>
    <row r="4" spans="1:62" x14ac:dyDescent="0.25">
      <c r="A4" s="87" t="s">
        <v>30</v>
      </c>
      <c r="B4" s="87"/>
      <c r="C4" s="90">
        <f>Sammanställning!F54</f>
        <v>0</v>
      </c>
      <c r="D4" s="90">
        <f>Sammanställning!H54</f>
        <v>0</v>
      </c>
      <c r="E4" s="90">
        <f>Sammanställning!J54</f>
        <v>0</v>
      </c>
      <c r="H4" t="s">
        <v>63</v>
      </c>
      <c r="J4" s="87" t="s">
        <v>50</v>
      </c>
      <c r="K4" s="87"/>
      <c r="L4" s="86">
        <f>-C3</f>
        <v>0</v>
      </c>
    </row>
    <row r="5" spans="1:62" x14ac:dyDescent="0.25">
      <c r="A5" s="87"/>
      <c r="B5" s="87"/>
      <c r="C5" s="87"/>
      <c r="D5" s="87"/>
      <c r="E5" s="87"/>
      <c r="G5" t="s">
        <v>64</v>
      </c>
      <c r="H5" s="89">
        <f>Sammanställning!J11</f>
        <v>1.4999999999999999E-2</v>
      </c>
      <c r="J5" s="87" t="s">
        <v>51</v>
      </c>
      <c r="K5" s="87"/>
      <c r="L5" s="86">
        <f>Sammanställning!$F$32*Sammanställning!$I$11</f>
        <v>0</v>
      </c>
      <c r="M5" s="86">
        <f>IF(M$2&gt;$H$2,0,L5+(L5*$H$5))</f>
        <v>0</v>
      </c>
      <c r="N5" s="86">
        <f t="shared" ref="N5:BJ5" si="0">IF(N$2&gt;$H$2,0,M5+(M5*$H$5))</f>
        <v>0</v>
      </c>
      <c r="O5" s="86">
        <f t="shared" si="0"/>
        <v>0</v>
      </c>
      <c r="P5" s="86">
        <f t="shared" si="0"/>
        <v>0</v>
      </c>
      <c r="Q5" s="86">
        <f t="shared" si="0"/>
        <v>0</v>
      </c>
      <c r="R5" s="86">
        <f t="shared" si="0"/>
        <v>0</v>
      </c>
      <c r="S5" s="86">
        <f t="shared" si="0"/>
        <v>0</v>
      </c>
      <c r="T5" s="86">
        <f t="shared" si="0"/>
        <v>0</v>
      </c>
      <c r="U5" s="86">
        <f t="shared" si="0"/>
        <v>0</v>
      </c>
      <c r="V5" s="86">
        <f t="shared" si="0"/>
        <v>0</v>
      </c>
      <c r="W5" s="86">
        <f t="shared" si="0"/>
        <v>0</v>
      </c>
      <c r="X5" s="86">
        <f t="shared" si="0"/>
        <v>0</v>
      </c>
      <c r="Y5" s="86">
        <f t="shared" si="0"/>
        <v>0</v>
      </c>
      <c r="Z5" s="86">
        <f t="shared" si="0"/>
        <v>0</v>
      </c>
      <c r="AA5" s="86">
        <f t="shared" si="0"/>
        <v>0</v>
      </c>
      <c r="AB5" s="86">
        <f t="shared" si="0"/>
        <v>0</v>
      </c>
      <c r="AC5" s="86">
        <f t="shared" si="0"/>
        <v>0</v>
      </c>
      <c r="AD5" s="86">
        <f t="shared" si="0"/>
        <v>0</v>
      </c>
      <c r="AE5" s="86">
        <f t="shared" si="0"/>
        <v>0</v>
      </c>
      <c r="AF5" s="86">
        <f t="shared" si="0"/>
        <v>0</v>
      </c>
      <c r="AG5" s="86">
        <f t="shared" si="0"/>
        <v>0</v>
      </c>
      <c r="AH5" s="86">
        <f t="shared" si="0"/>
        <v>0</v>
      </c>
      <c r="AI5" s="86">
        <f t="shared" si="0"/>
        <v>0</v>
      </c>
      <c r="AJ5" s="86">
        <f t="shared" si="0"/>
        <v>0</v>
      </c>
      <c r="AK5" s="86">
        <f t="shared" si="0"/>
        <v>0</v>
      </c>
      <c r="AL5" s="86">
        <f t="shared" si="0"/>
        <v>0</v>
      </c>
      <c r="AM5" s="86">
        <f t="shared" si="0"/>
        <v>0</v>
      </c>
      <c r="AN5" s="86">
        <f t="shared" si="0"/>
        <v>0</v>
      </c>
      <c r="AO5" s="86">
        <f t="shared" si="0"/>
        <v>0</v>
      </c>
      <c r="AP5" s="86">
        <f t="shared" si="0"/>
        <v>0</v>
      </c>
      <c r="AQ5" s="86">
        <f t="shared" si="0"/>
        <v>0</v>
      </c>
      <c r="AR5" s="86">
        <f t="shared" si="0"/>
        <v>0</v>
      </c>
      <c r="AS5" s="86">
        <f t="shared" si="0"/>
        <v>0</v>
      </c>
      <c r="AT5" s="86">
        <f t="shared" si="0"/>
        <v>0</v>
      </c>
      <c r="AU5" s="86">
        <f t="shared" si="0"/>
        <v>0</v>
      </c>
      <c r="AV5" s="86">
        <f t="shared" si="0"/>
        <v>0</v>
      </c>
      <c r="AW5" s="86">
        <f t="shared" si="0"/>
        <v>0</v>
      </c>
      <c r="AX5" s="86">
        <f t="shared" si="0"/>
        <v>0</v>
      </c>
      <c r="AY5" s="86">
        <f t="shared" si="0"/>
        <v>0</v>
      </c>
      <c r="AZ5" s="86">
        <f t="shared" si="0"/>
        <v>0</v>
      </c>
      <c r="BA5" s="86">
        <f t="shared" si="0"/>
        <v>0</v>
      </c>
      <c r="BB5" s="86">
        <f t="shared" si="0"/>
        <v>0</v>
      </c>
      <c r="BC5" s="86">
        <f t="shared" si="0"/>
        <v>0</v>
      </c>
      <c r="BD5" s="86">
        <f t="shared" si="0"/>
        <v>0</v>
      </c>
      <c r="BE5" s="86">
        <f t="shared" si="0"/>
        <v>0</v>
      </c>
      <c r="BF5" s="86">
        <f t="shared" si="0"/>
        <v>0</v>
      </c>
      <c r="BG5" s="86">
        <f t="shared" si="0"/>
        <v>0</v>
      </c>
      <c r="BH5" s="86">
        <f t="shared" si="0"/>
        <v>0</v>
      </c>
      <c r="BI5" s="86">
        <f t="shared" si="0"/>
        <v>0</v>
      </c>
      <c r="BJ5" s="86">
        <f t="shared" si="0"/>
        <v>0</v>
      </c>
    </row>
    <row r="6" spans="1:62" x14ac:dyDescent="0.25">
      <c r="A6" t="s">
        <v>28</v>
      </c>
      <c r="C6" s="1">
        <f>C3-C4</f>
        <v>0</v>
      </c>
      <c r="D6" s="1">
        <f>D3-D4</f>
        <v>0</v>
      </c>
      <c r="E6" s="1">
        <f>E3-E4</f>
        <v>0</v>
      </c>
      <c r="G6" t="str">
        <f>Sammanställning!G14</f>
        <v>Drift- och underhåll</v>
      </c>
      <c r="H6" s="83">
        <f>Sammanställning!J12</f>
        <v>0.03</v>
      </c>
      <c r="J6" s="87" t="s">
        <v>52</v>
      </c>
      <c r="K6" s="87"/>
      <c r="L6" s="86">
        <f>Sammanställning!$F$36*Sammanställning!$I$12</f>
        <v>0</v>
      </c>
      <c r="M6" s="86">
        <f>IF(M$2&gt;$H$2,0,L6+(L6*$H$6))</f>
        <v>0</v>
      </c>
      <c r="N6" s="86">
        <f t="shared" ref="N6:BJ6" si="1">IF(N$2&gt;$H$2,0,M6+(M6*$H$6))</f>
        <v>0</v>
      </c>
      <c r="O6" s="86">
        <f t="shared" si="1"/>
        <v>0</v>
      </c>
      <c r="P6" s="86">
        <f t="shared" si="1"/>
        <v>0</v>
      </c>
      <c r="Q6" s="86">
        <f t="shared" si="1"/>
        <v>0</v>
      </c>
      <c r="R6" s="86">
        <f t="shared" si="1"/>
        <v>0</v>
      </c>
      <c r="S6" s="86">
        <f t="shared" si="1"/>
        <v>0</v>
      </c>
      <c r="T6" s="86">
        <f t="shared" si="1"/>
        <v>0</v>
      </c>
      <c r="U6" s="86">
        <f t="shared" si="1"/>
        <v>0</v>
      </c>
      <c r="V6" s="86">
        <f t="shared" si="1"/>
        <v>0</v>
      </c>
      <c r="W6" s="86">
        <f t="shared" si="1"/>
        <v>0</v>
      </c>
      <c r="X6" s="86">
        <f t="shared" si="1"/>
        <v>0</v>
      </c>
      <c r="Y6" s="86">
        <f t="shared" si="1"/>
        <v>0</v>
      </c>
      <c r="Z6" s="86">
        <f t="shared" si="1"/>
        <v>0</v>
      </c>
      <c r="AA6" s="86">
        <f t="shared" si="1"/>
        <v>0</v>
      </c>
      <c r="AB6" s="86">
        <f t="shared" si="1"/>
        <v>0</v>
      </c>
      <c r="AC6" s="86">
        <f t="shared" si="1"/>
        <v>0</v>
      </c>
      <c r="AD6" s="86">
        <f t="shared" si="1"/>
        <v>0</v>
      </c>
      <c r="AE6" s="86">
        <f t="shared" si="1"/>
        <v>0</v>
      </c>
      <c r="AF6" s="86">
        <f t="shared" si="1"/>
        <v>0</v>
      </c>
      <c r="AG6" s="86">
        <f t="shared" si="1"/>
        <v>0</v>
      </c>
      <c r="AH6" s="86">
        <f t="shared" si="1"/>
        <v>0</v>
      </c>
      <c r="AI6" s="86">
        <f t="shared" si="1"/>
        <v>0</v>
      </c>
      <c r="AJ6" s="86">
        <f t="shared" si="1"/>
        <v>0</v>
      </c>
      <c r="AK6" s="86">
        <f t="shared" si="1"/>
        <v>0</v>
      </c>
      <c r="AL6" s="86">
        <f t="shared" si="1"/>
        <v>0</v>
      </c>
      <c r="AM6" s="86">
        <f t="shared" si="1"/>
        <v>0</v>
      </c>
      <c r="AN6" s="86">
        <f t="shared" si="1"/>
        <v>0</v>
      </c>
      <c r="AO6" s="86">
        <f t="shared" si="1"/>
        <v>0</v>
      </c>
      <c r="AP6" s="86">
        <f t="shared" si="1"/>
        <v>0</v>
      </c>
      <c r="AQ6" s="86">
        <f t="shared" si="1"/>
        <v>0</v>
      </c>
      <c r="AR6" s="86">
        <f t="shared" si="1"/>
        <v>0</v>
      </c>
      <c r="AS6" s="86">
        <f t="shared" si="1"/>
        <v>0</v>
      </c>
      <c r="AT6" s="86">
        <f t="shared" si="1"/>
        <v>0</v>
      </c>
      <c r="AU6" s="86">
        <f t="shared" si="1"/>
        <v>0</v>
      </c>
      <c r="AV6" s="86">
        <f t="shared" si="1"/>
        <v>0</v>
      </c>
      <c r="AW6" s="86">
        <f t="shared" si="1"/>
        <v>0</v>
      </c>
      <c r="AX6" s="86">
        <f t="shared" si="1"/>
        <v>0</v>
      </c>
      <c r="AY6" s="86">
        <f t="shared" si="1"/>
        <v>0</v>
      </c>
      <c r="AZ6" s="86">
        <f t="shared" si="1"/>
        <v>0</v>
      </c>
      <c r="BA6" s="86">
        <f t="shared" si="1"/>
        <v>0</v>
      </c>
      <c r="BB6" s="86">
        <f t="shared" si="1"/>
        <v>0</v>
      </c>
      <c r="BC6" s="86">
        <f t="shared" si="1"/>
        <v>0</v>
      </c>
      <c r="BD6" s="86">
        <f t="shared" si="1"/>
        <v>0</v>
      </c>
      <c r="BE6" s="86">
        <f t="shared" si="1"/>
        <v>0</v>
      </c>
      <c r="BF6" s="86">
        <f t="shared" si="1"/>
        <v>0</v>
      </c>
      <c r="BG6" s="86">
        <f t="shared" si="1"/>
        <v>0</v>
      </c>
      <c r="BH6" s="86">
        <f t="shared" si="1"/>
        <v>0</v>
      </c>
      <c r="BI6" s="86">
        <f t="shared" si="1"/>
        <v>0</v>
      </c>
      <c r="BJ6" s="86">
        <f t="shared" si="1"/>
        <v>0</v>
      </c>
    </row>
    <row r="7" spans="1:62" x14ac:dyDescent="0.25">
      <c r="A7" t="s">
        <v>31</v>
      </c>
      <c r="C7" s="1">
        <f>Sammanställning!F38</f>
        <v>0</v>
      </c>
      <c r="D7" s="1">
        <f>Sammanställning!H38</f>
        <v>0</v>
      </c>
      <c r="E7" s="1">
        <f>Sammanställning!J38</f>
        <v>0</v>
      </c>
      <c r="G7" t="s">
        <v>53</v>
      </c>
      <c r="H7" s="83">
        <f>Sammanställning!J13</f>
        <v>0.04</v>
      </c>
      <c r="J7" s="87" t="s">
        <v>53</v>
      </c>
      <c r="K7" s="87"/>
      <c r="L7" s="86">
        <f>(Sammanställning!$F$33+Sammanställning!$F$34+Sammanställning!$F$35)*Sammanställning!$I$13</f>
        <v>0</v>
      </c>
      <c r="M7" s="86">
        <f>IF(M$2&gt;$H$2,0,L7+(L7*$H$7))</f>
        <v>0</v>
      </c>
      <c r="N7" s="86">
        <f t="shared" ref="N7:BJ7" si="2">IF(N$2&gt;$H$2,0,M7+(M7*$H$7))</f>
        <v>0</v>
      </c>
      <c r="O7" s="86">
        <f t="shared" si="2"/>
        <v>0</v>
      </c>
      <c r="P7" s="86">
        <f t="shared" si="2"/>
        <v>0</v>
      </c>
      <c r="Q7" s="86">
        <f t="shared" si="2"/>
        <v>0</v>
      </c>
      <c r="R7" s="86">
        <f t="shared" si="2"/>
        <v>0</v>
      </c>
      <c r="S7" s="86">
        <f t="shared" si="2"/>
        <v>0</v>
      </c>
      <c r="T7" s="86">
        <f t="shared" si="2"/>
        <v>0</v>
      </c>
      <c r="U7" s="86">
        <f t="shared" si="2"/>
        <v>0</v>
      </c>
      <c r="V7" s="86">
        <f t="shared" si="2"/>
        <v>0</v>
      </c>
      <c r="W7" s="86">
        <f t="shared" si="2"/>
        <v>0</v>
      </c>
      <c r="X7" s="86">
        <f t="shared" si="2"/>
        <v>0</v>
      </c>
      <c r="Y7" s="86">
        <f t="shared" si="2"/>
        <v>0</v>
      </c>
      <c r="Z7" s="86">
        <f t="shared" si="2"/>
        <v>0</v>
      </c>
      <c r="AA7" s="86">
        <f t="shared" si="2"/>
        <v>0</v>
      </c>
      <c r="AB7" s="86">
        <f t="shared" si="2"/>
        <v>0</v>
      </c>
      <c r="AC7" s="86">
        <f t="shared" si="2"/>
        <v>0</v>
      </c>
      <c r="AD7" s="86">
        <f t="shared" si="2"/>
        <v>0</v>
      </c>
      <c r="AE7" s="86">
        <f t="shared" si="2"/>
        <v>0</v>
      </c>
      <c r="AF7" s="86">
        <f t="shared" si="2"/>
        <v>0</v>
      </c>
      <c r="AG7" s="86">
        <f t="shared" si="2"/>
        <v>0</v>
      </c>
      <c r="AH7" s="86">
        <f t="shared" si="2"/>
        <v>0</v>
      </c>
      <c r="AI7" s="86">
        <f t="shared" si="2"/>
        <v>0</v>
      </c>
      <c r="AJ7" s="86">
        <f t="shared" si="2"/>
        <v>0</v>
      </c>
      <c r="AK7" s="86">
        <f t="shared" si="2"/>
        <v>0</v>
      </c>
      <c r="AL7" s="86">
        <f t="shared" si="2"/>
        <v>0</v>
      </c>
      <c r="AM7" s="86">
        <f t="shared" si="2"/>
        <v>0</v>
      </c>
      <c r="AN7" s="86">
        <f t="shared" si="2"/>
        <v>0</v>
      </c>
      <c r="AO7" s="86">
        <f t="shared" si="2"/>
        <v>0</v>
      </c>
      <c r="AP7" s="86">
        <f t="shared" si="2"/>
        <v>0</v>
      </c>
      <c r="AQ7" s="86">
        <f t="shared" si="2"/>
        <v>0</v>
      </c>
      <c r="AR7" s="86">
        <f t="shared" si="2"/>
        <v>0</v>
      </c>
      <c r="AS7" s="86">
        <f t="shared" si="2"/>
        <v>0</v>
      </c>
      <c r="AT7" s="86">
        <f t="shared" si="2"/>
        <v>0</v>
      </c>
      <c r="AU7" s="86">
        <f t="shared" si="2"/>
        <v>0</v>
      </c>
      <c r="AV7" s="86">
        <f t="shared" si="2"/>
        <v>0</v>
      </c>
      <c r="AW7" s="86">
        <f t="shared" si="2"/>
        <v>0</v>
      </c>
      <c r="AX7" s="86">
        <f t="shared" si="2"/>
        <v>0</v>
      </c>
      <c r="AY7" s="86">
        <f t="shared" si="2"/>
        <v>0</v>
      </c>
      <c r="AZ7" s="86">
        <f t="shared" si="2"/>
        <v>0</v>
      </c>
      <c r="BA7" s="86">
        <f t="shared" si="2"/>
        <v>0</v>
      </c>
      <c r="BB7" s="86">
        <f t="shared" si="2"/>
        <v>0</v>
      </c>
      <c r="BC7" s="86">
        <f t="shared" si="2"/>
        <v>0</v>
      </c>
      <c r="BD7" s="86">
        <f t="shared" si="2"/>
        <v>0</v>
      </c>
      <c r="BE7" s="86">
        <f t="shared" si="2"/>
        <v>0</v>
      </c>
      <c r="BF7" s="86">
        <f t="shared" si="2"/>
        <v>0</v>
      </c>
      <c r="BG7" s="86">
        <f t="shared" si="2"/>
        <v>0</v>
      </c>
      <c r="BH7" s="86">
        <f t="shared" si="2"/>
        <v>0</v>
      </c>
      <c r="BI7" s="86">
        <f t="shared" si="2"/>
        <v>0</v>
      </c>
      <c r="BJ7" s="86">
        <f t="shared" si="2"/>
        <v>0</v>
      </c>
    </row>
    <row r="8" spans="1:62" x14ac:dyDescent="0.25">
      <c r="A8" t="s">
        <v>33</v>
      </c>
      <c r="C8" s="1">
        <f>Sammanställning!F44</f>
        <v>0</v>
      </c>
      <c r="D8" s="1">
        <f>Sammanställning!H44</f>
        <v>0</v>
      </c>
      <c r="E8" s="1">
        <f>Sammanställning!J44</f>
        <v>0</v>
      </c>
      <c r="G8" s="83" t="s">
        <v>65</v>
      </c>
      <c r="H8" s="83">
        <f>Sammanställning!J14</f>
        <v>0.03</v>
      </c>
      <c r="J8" s="87" t="s">
        <v>56</v>
      </c>
      <c r="K8" s="87"/>
      <c r="L8" s="86">
        <f>(Sammanställning!$F$42+Sammanställning!$F$43)</f>
        <v>0</v>
      </c>
      <c r="M8" s="86">
        <f t="shared" ref="M8:AR8" si="3">IF(M$2&gt;$H$2,0,L8+(L8*$H$8))</f>
        <v>0</v>
      </c>
      <c r="N8" s="86">
        <f t="shared" si="3"/>
        <v>0</v>
      </c>
      <c r="O8" s="86">
        <f t="shared" si="3"/>
        <v>0</v>
      </c>
      <c r="P8" s="86">
        <f t="shared" si="3"/>
        <v>0</v>
      </c>
      <c r="Q8" s="86">
        <f t="shared" si="3"/>
        <v>0</v>
      </c>
      <c r="R8" s="86">
        <f t="shared" si="3"/>
        <v>0</v>
      </c>
      <c r="S8" s="86">
        <f t="shared" si="3"/>
        <v>0</v>
      </c>
      <c r="T8" s="86">
        <f t="shared" si="3"/>
        <v>0</v>
      </c>
      <c r="U8" s="86">
        <f t="shared" si="3"/>
        <v>0</v>
      </c>
      <c r="V8" s="86">
        <f t="shared" si="3"/>
        <v>0</v>
      </c>
      <c r="W8" s="86">
        <f t="shared" si="3"/>
        <v>0</v>
      </c>
      <c r="X8" s="86">
        <f t="shared" si="3"/>
        <v>0</v>
      </c>
      <c r="Y8" s="86">
        <f t="shared" si="3"/>
        <v>0</v>
      </c>
      <c r="Z8" s="86">
        <f t="shared" si="3"/>
        <v>0</v>
      </c>
      <c r="AA8" s="86">
        <f t="shared" si="3"/>
        <v>0</v>
      </c>
      <c r="AB8" s="86">
        <f t="shared" si="3"/>
        <v>0</v>
      </c>
      <c r="AC8" s="86">
        <f t="shared" si="3"/>
        <v>0</v>
      </c>
      <c r="AD8" s="86">
        <f t="shared" si="3"/>
        <v>0</v>
      </c>
      <c r="AE8" s="86">
        <f t="shared" si="3"/>
        <v>0</v>
      </c>
      <c r="AF8" s="86">
        <f t="shared" si="3"/>
        <v>0</v>
      </c>
      <c r="AG8" s="86">
        <f t="shared" si="3"/>
        <v>0</v>
      </c>
      <c r="AH8" s="86">
        <f t="shared" si="3"/>
        <v>0</v>
      </c>
      <c r="AI8" s="86">
        <f t="shared" si="3"/>
        <v>0</v>
      </c>
      <c r="AJ8" s="86">
        <f t="shared" si="3"/>
        <v>0</v>
      </c>
      <c r="AK8" s="86">
        <f t="shared" si="3"/>
        <v>0</v>
      </c>
      <c r="AL8" s="86">
        <f t="shared" si="3"/>
        <v>0</v>
      </c>
      <c r="AM8" s="86">
        <f t="shared" si="3"/>
        <v>0</v>
      </c>
      <c r="AN8" s="86">
        <f t="shared" si="3"/>
        <v>0</v>
      </c>
      <c r="AO8" s="86">
        <f t="shared" si="3"/>
        <v>0</v>
      </c>
      <c r="AP8" s="86">
        <f t="shared" si="3"/>
        <v>0</v>
      </c>
      <c r="AQ8" s="86">
        <f t="shared" si="3"/>
        <v>0</v>
      </c>
      <c r="AR8" s="86">
        <f t="shared" si="3"/>
        <v>0</v>
      </c>
      <c r="AS8" s="86">
        <f t="shared" ref="AS8:BJ8" si="4">IF(AS$2&gt;$H$2,0,AR8+(AR8*$H$8))</f>
        <v>0</v>
      </c>
      <c r="AT8" s="86">
        <f t="shared" si="4"/>
        <v>0</v>
      </c>
      <c r="AU8" s="86">
        <f t="shared" si="4"/>
        <v>0</v>
      </c>
      <c r="AV8" s="86">
        <f t="shared" si="4"/>
        <v>0</v>
      </c>
      <c r="AW8" s="86">
        <f t="shared" si="4"/>
        <v>0</v>
      </c>
      <c r="AX8" s="86">
        <f t="shared" si="4"/>
        <v>0</v>
      </c>
      <c r="AY8" s="86">
        <f t="shared" si="4"/>
        <v>0</v>
      </c>
      <c r="AZ8" s="86">
        <f t="shared" si="4"/>
        <v>0</v>
      </c>
      <c r="BA8" s="86">
        <f t="shared" si="4"/>
        <v>0</v>
      </c>
      <c r="BB8" s="86">
        <f t="shared" si="4"/>
        <v>0</v>
      </c>
      <c r="BC8" s="86">
        <f t="shared" si="4"/>
        <v>0</v>
      </c>
      <c r="BD8" s="86">
        <f t="shared" si="4"/>
        <v>0</v>
      </c>
      <c r="BE8" s="86">
        <f t="shared" si="4"/>
        <v>0</v>
      </c>
      <c r="BF8" s="86">
        <f t="shared" si="4"/>
        <v>0</v>
      </c>
      <c r="BG8" s="86">
        <f t="shared" si="4"/>
        <v>0</v>
      </c>
      <c r="BH8" s="86">
        <f t="shared" si="4"/>
        <v>0</v>
      </c>
      <c r="BI8" s="86">
        <f t="shared" si="4"/>
        <v>0</v>
      </c>
      <c r="BJ8" s="86">
        <f t="shared" si="4"/>
        <v>0</v>
      </c>
    </row>
    <row r="9" spans="1:62" x14ac:dyDescent="0.25">
      <c r="A9" t="s">
        <v>32</v>
      </c>
      <c r="C9" s="1">
        <f>Sammanställning!F49</f>
        <v>0</v>
      </c>
      <c r="D9" s="1">
        <f>Sammanställning!H49</f>
        <v>0</v>
      </c>
      <c r="E9" s="1">
        <f>Sammanställning!J49</f>
        <v>0</v>
      </c>
      <c r="J9" s="87" t="s">
        <v>32</v>
      </c>
      <c r="K9" s="87"/>
      <c r="L9" s="86">
        <f>IF(L2=$H$2,Sammanställning!$F$48,0)</f>
        <v>0</v>
      </c>
      <c r="M9" s="86">
        <f>IF(M2=$H$2,Sammanställning!$F$48,0)</f>
        <v>0</v>
      </c>
      <c r="N9" s="86">
        <f>IF(N2=$H$2,Sammanställning!$F$48,0)</f>
        <v>0</v>
      </c>
      <c r="O9" s="86">
        <f>IF(O2=$H$2,Sammanställning!$F$48,0)</f>
        <v>0</v>
      </c>
      <c r="P9" s="86">
        <f>IF(P2=$H$2,Sammanställning!$F$48,0)</f>
        <v>0</v>
      </c>
      <c r="Q9" s="86">
        <f>IF(Q2=$H$2,Sammanställning!$F$48,0)</f>
        <v>0</v>
      </c>
      <c r="R9" s="86">
        <f>IF(R2=$H$2,Sammanställning!$F$48,0)</f>
        <v>0</v>
      </c>
      <c r="S9" s="86">
        <f>IF(S2=$H$2,Sammanställning!$F$48,0)</f>
        <v>0</v>
      </c>
      <c r="T9" s="86">
        <f>IF(T2=$H$2,Sammanställning!$F$48,0)</f>
        <v>0</v>
      </c>
      <c r="U9" s="86">
        <f>IF(U2=$H$2,Sammanställning!$F$48,0)</f>
        <v>0</v>
      </c>
      <c r="V9" s="86">
        <f>IF(V2=$H$2,Sammanställning!$F$48,0)</f>
        <v>0</v>
      </c>
      <c r="W9" s="86">
        <f>IF(W2=$H$2,Sammanställning!$F$48,0)</f>
        <v>0</v>
      </c>
      <c r="X9" s="86">
        <f>IF(X2=$H$2,Sammanställning!$F$48,0)</f>
        <v>0</v>
      </c>
      <c r="Y9" s="86">
        <f>IF(Y2=$H$2,Sammanställning!$F$48,0)</f>
        <v>0</v>
      </c>
      <c r="Z9" s="86">
        <f>IF(Z2=$H$2,Sammanställning!$F$48,0)</f>
        <v>0</v>
      </c>
      <c r="AA9" s="86">
        <f>IF(AA2=$H$2,Sammanställning!$F$48,0)</f>
        <v>0</v>
      </c>
      <c r="AB9" s="86">
        <f>IF(AB2=$H$2,Sammanställning!$F$48,0)</f>
        <v>0</v>
      </c>
      <c r="AC9" s="86">
        <f>IF(AC2=$H$2,Sammanställning!$F$48,0)</f>
        <v>0</v>
      </c>
      <c r="AD9" s="86">
        <f>IF(AD2=$H$2,Sammanställning!$F$48,0)</f>
        <v>0</v>
      </c>
      <c r="AE9" s="86">
        <f>IF(AE2=$H$2,Sammanställning!$F$48,0)</f>
        <v>0</v>
      </c>
      <c r="AF9" s="86">
        <f>IF(AF2=$H$2,Sammanställning!$F$48,0)</f>
        <v>0</v>
      </c>
      <c r="AG9" s="86">
        <f>IF(AG2=$H$2,Sammanställning!$F$48,0)</f>
        <v>0</v>
      </c>
      <c r="AH9" s="86">
        <f>IF(AH2=$H$2,Sammanställning!$F$48,0)</f>
        <v>0</v>
      </c>
      <c r="AI9" s="86">
        <f>IF(AI2=$H$2,Sammanställning!$F$48,0)</f>
        <v>0</v>
      </c>
      <c r="AJ9" s="86">
        <f>IF(AJ2=$H$2,Sammanställning!$F$48,0)</f>
        <v>0</v>
      </c>
      <c r="AK9" s="86">
        <f>IF(AK2=$H$2,Sammanställning!$F$48,0)</f>
        <v>0</v>
      </c>
      <c r="AL9" s="86">
        <f>IF(AL2=$H$2,Sammanställning!$F$48,0)</f>
        <v>0</v>
      </c>
      <c r="AM9" s="86">
        <f>IF(AM2=$H$2,Sammanställning!$F$48,0)</f>
        <v>0</v>
      </c>
      <c r="AN9" s="86">
        <f>IF(AN2=$H$2,Sammanställning!$F$48,0)</f>
        <v>0</v>
      </c>
      <c r="AO9" s="86">
        <f>IF(AO2=$H$2,Sammanställning!$F$48,0)</f>
        <v>0</v>
      </c>
      <c r="AP9" s="86">
        <f>IF(AP2=$H$2,Sammanställning!$F$48,0)</f>
        <v>0</v>
      </c>
      <c r="AQ9" s="86">
        <f>IF(AQ2=$H$2,Sammanställning!$F$48,0)</f>
        <v>0</v>
      </c>
      <c r="AR9" s="86">
        <f>IF(AR2=$H$2,Sammanställning!$F$48,0)</f>
        <v>0</v>
      </c>
      <c r="AS9" s="86">
        <f>IF(AS2=$H$2,Sammanställning!$F$48,0)</f>
        <v>0</v>
      </c>
      <c r="AT9" s="86">
        <f>IF(AT2=$H$2,Sammanställning!$F$48,0)</f>
        <v>0</v>
      </c>
      <c r="AU9" s="86">
        <f>IF(AU2=$H$2,Sammanställning!$F$48,0)</f>
        <v>0</v>
      </c>
      <c r="AV9" s="86">
        <f>IF(AV2=$H$2,Sammanställning!$F$48,0)</f>
        <v>0</v>
      </c>
      <c r="AW9" s="86">
        <f>IF(AW2=$H$2,Sammanställning!$F$48,0)</f>
        <v>0</v>
      </c>
      <c r="AX9" s="86">
        <f>IF(AX2=$H$2,Sammanställning!$F$48,0)</f>
        <v>0</v>
      </c>
      <c r="AY9" s="86">
        <f>IF(AY2=$H$2,Sammanställning!$F$48,0)</f>
        <v>0</v>
      </c>
      <c r="AZ9" s="86">
        <f>IF(AZ2=$H$2,Sammanställning!$F$48,0)</f>
        <v>0</v>
      </c>
      <c r="BA9" s="86">
        <f>IF(BA2=$H$2,Sammanställning!$F$48,0)</f>
        <v>0</v>
      </c>
      <c r="BB9" s="86">
        <f>IF(BB2=$H$2,Sammanställning!$F$48,0)</f>
        <v>0</v>
      </c>
      <c r="BC9" s="86">
        <f>IF(BC2=$H$2,Sammanställning!$F$48,0)</f>
        <v>0</v>
      </c>
      <c r="BD9" s="86">
        <f>IF(BD2=$H$2,Sammanställning!$F$48,0)</f>
        <v>0</v>
      </c>
      <c r="BE9" s="86">
        <f>IF(BE2=$H$2,Sammanställning!$F$48,0)</f>
        <v>0</v>
      </c>
      <c r="BF9" s="86">
        <f>IF(BF2=$H$2,Sammanställning!$F$48,0)</f>
        <v>0</v>
      </c>
      <c r="BG9" s="86">
        <f>IF(BG2=$H$2,Sammanställning!$F$48,0)</f>
        <v>0</v>
      </c>
      <c r="BH9" s="86">
        <f>IF(BH2=$H$2,Sammanställning!$F$48,0)</f>
        <v>0</v>
      </c>
      <c r="BI9" s="86">
        <f>IF(BI2=$H$2,Sammanställning!$F$48,0)</f>
        <v>0</v>
      </c>
      <c r="BJ9" s="86">
        <f>IF(BJ2=$H$2,Sammanställning!$F$48,0)</f>
        <v>0</v>
      </c>
    </row>
    <row r="10" spans="1:62" ht="13" x14ac:dyDescent="0.3">
      <c r="A10" s="60" t="s">
        <v>6</v>
      </c>
      <c r="B10" s="60"/>
      <c r="C10" s="61">
        <f>SUM(C6:C9)</f>
        <v>0</v>
      </c>
      <c r="D10" s="61">
        <f>SUM(D6:D9)</f>
        <v>0</v>
      </c>
      <c r="E10" s="61">
        <f>SUM(E6:E9)</f>
        <v>0</v>
      </c>
      <c r="J10" s="87" t="s">
        <v>27</v>
      </c>
      <c r="K10" s="87"/>
      <c r="L10" s="86">
        <f>IF(L2=$H$2,Sammanställning!$F$53,0)</f>
        <v>0</v>
      </c>
      <c r="M10" s="86">
        <f>IF(M2=$H$2,Sammanställning!$F$53,0)</f>
        <v>0</v>
      </c>
      <c r="N10" s="86">
        <f>IF(N2=$H$2,Sammanställning!$F$53,0)</f>
        <v>0</v>
      </c>
      <c r="O10" s="86">
        <f>IF(O2=$H$2,Sammanställning!$F$53,0)</f>
        <v>0</v>
      </c>
      <c r="P10" s="86">
        <f>IF(P2=$H$2,Sammanställning!$F$53,0)</f>
        <v>0</v>
      </c>
      <c r="Q10" s="86">
        <f>IF(Q2=$H$2,Sammanställning!$F$53,0)</f>
        <v>0</v>
      </c>
      <c r="R10" s="86">
        <f>IF(R2=$H$2,Sammanställning!$F$53,0)</f>
        <v>0</v>
      </c>
      <c r="S10" s="86">
        <f>IF(S2=$H$2,Sammanställning!$F$53,0)</f>
        <v>0</v>
      </c>
      <c r="T10" s="86">
        <f>IF(T2=$H$2,Sammanställning!$F$53,0)</f>
        <v>0</v>
      </c>
      <c r="U10" s="86">
        <f>IF(U2=$H$2,Sammanställning!$F$53,0)</f>
        <v>0</v>
      </c>
      <c r="V10" s="86">
        <f>IF(V2=$H$2,Sammanställning!$F$53,0)</f>
        <v>0</v>
      </c>
      <c r="W10" s="86">
        <f>IF(W2=$H$2,Sammanställning!$F$53,0)</f>
        <v>0</v>
      </c>
      <c r="X10" s="86">
        <f>IF(X2=$H$2,Sammanställning!$F$53,0)</f>
        <v>0</v>
      </c>
      <c r="Y10" s="86">
        <f>IF(Y2=$H$2,Sammanställning!$F$53,0)</f>
        <v>0</v>
      </c>
      <c r="Z10" s="86">
        <f>IF(Z2=$H$2,Sammanställning!$F$53,0)</f>
        <v>0</v>
      </c>
      <c r="AA10" s="86">
        <f>IF(AA2=$H$2,Sammanställning!$F$53,0)</f>
        <v>0</v>
      </c>
      <c r="AB10" s="86">
        <f>IF(AB2=$H$2,Sammanställning!$F$53,0)</f>
        <v>0</v>
      </c>
      <c r="AC10" s="86">
        <f>IF(AC2=$H$2,Sammanställning!$F$53,0)</f>
        <v>0</v>
      </c>
      <c r="AD10" s="86">
        <f>IF(AD2=$H$2,Sammanställning!$F$53,0)</f>
        <v>0</v>
      </c>
      <c r="AE10" s="86">
        <f>IF(AE2=$H$2,Sammanställning!$F$53,0)</f>
        <v>0</v>
      </c>
      <c r="AF10" s="86">
        <f>IF(AF2=$H$2,Sammanställning!$F$53,0)</f>
        <v>0</v>
      </c>
      <c r="AG10" s="86">
        <f>IF(AG2=$H$2,Sammanställning!$F$53,0)</f>
        <v>0</v>
      </c>
      <c r="AH10" s="86">
        <f>IF(AH2=$H$2,Sammanställning!$F$53,0)</f>
        <v>0</v>
      </c>
      <c r="AI10" s="86">
        <f>IF(AI2=$H$2,Sammanställning!$F$53,0)</f>
        <v>0</v>
      </c>
      <c r="AJ10" s="86">
        <f>IF(AJ2=$H$2,Sammanställning!$F$53,0)</f>
        <v>0</v>
      </c>
      <c r="AK10" s="86">
        <f>IF(AK2=$H$2,Sammanställning!$F$53,0)</f>
        <v>0</v>
      </c>
      <c r="AL10" s="86">
        <f>IF(AL2=$H$2,Sammanställning!$F$53,0)</f>
        <v>0</v>
      </c>
      <c r="AM10" s="86">
        <f>IF(AM2=$H$2,Sammanställning!$F$53,0)</f>
        <v>0</v>
      </c>
      <c r="AN10" s="86">
        <f>IF(AN2=$H$2,Sammanställning!$F$53,0)</f>
        <v>0</v>
      </c>
      <c r="AO10" s="86">
        <f>IF(AO2=$H$2,Sammanställning!$F$53,0)</f>
        <v>0</v>
      </c>
      <c r="AP10" s="86">
        <f>IF(AP2=$H$2,Sammanställning!$F$53,0)</f>
        <v>0</v>
      </c>
      <c r="AQ10" s="86">
        <f>IF(AQ2=$H$2,Sammanställning!$F$53,0)</f>
        <v>0</v>
      </c>
      <c r="AR10" s="86">
        <f>IF(AR2=$H$2,Sammanställning!$F$53,0)</f>
        <v>0</v>
      </c>
      <c r="AS10" s="86">
        <f>IF(AS2=$H$2,Sammanställning!$F$53,0)</f>
        <v>0</v>
      </c>
      <c r="AT10" s="86">
        <f>IF(AT2=$H$2,Sammanställning!$F$53,0)</f>
        <v>0</v>
      </c>
      <c r="AU10" s="86">
        <f>IF(AU2=$H$2,Sammanställning!$F$53,0)</f>
        <v>0</v>
      </c>
      <c r="AV10" s="86">
        <f>IF(AV2=$H$2,Sammanställning!$F$53,0)</f>
        <v>0</v>
      </c>
      <c r="AW10" s="86">
        <f>IF(AW2=$H$2,Sammanställning!$F$53,0)</f>
        <v>0</v>
      </c>
      <c r="AX10" s="86">
        <f>IF(AX2=$H$2,Sammanställning!$F$53,0)</f>
        <v>0</v>
      </c>
      <c r="AY10" s="86">
        <f>IF(AY2=$H$2,Sammanställning!$F$53,0)</f>
        <v>0</v>
      </c>
      <c r="AZ10" s="86">
        <f>IF(AZ2=$H$2,Sammanställning!$F$53,0)</f>
        <v>0</v>
      </c>
      <c r="BA10" s="86">
        <f>IF(BA2=$H$2,Sammanställning!$F$53,0)</f>
        <v>0</v>
      </c>
      <c r="BB10" s="86">
        <f>IF(BB2=$H$2,Sammanställning!$F$53,0)</f>
        <v>0</v>
      </c>
      <c r="BC10" s="86">
        <f>IF(BC2=$H$2,Sammanställning!$F$53,0)</f>
        <v>0</v>
      </c>
      <c r="BD10" s="86">
        <f>IF(BD2=$H$2,Sammanställning!$F$53,0)</f>
        <v>0</v>
      </c>
      <c r="BE10" s="86">
        <f>IF(BE2=$H$2,Sammanställning!$F$53,0)</f>
        <v>0</v>
      </c>
      <c r="BF10" s="86">
        <f>IF(BF2=$H$2,Sammanställning!$F$53,0)</f>
        <v>0</v>
      </c>
      <c r="BG10" s="86">
        <f>IF(BG2=$H$2,Sammanställning!$F$53,0)</f>
        <v>0</v>
      </c>
      <c r="BH10" s="86">
        <f>IF(BH2=$H$2,Sammanställning!$F$53,0)</f>
        <v>0</v>
      </c>
      <c r="BI10" s="86">
        <f>IF(BI2=$H$2,Sammanställning!$F$53,0)</f>
        <v>0</v>
      </c>
      <c r="BJ10" s="86">
        <f>IF(BJ2=$H$2,Sammanställning!$F$53,0)</f>
        <v>0</v>
      </c>
    </row>
    <row r="11" spans="1:62" x14ac:dyDescent="0.25">
      <c r="K11" s="84"/>
      <c r="L11" s="85"/>
    </row>
    <row r="12" spans="1:62" ht="13" x14ac:dyDescent="0.3">
      <c r="J12" s="60" t="s">
        <v>36</v>
      </c>
      <c r="K12" s="87"/>
      <c r="L12" s="86"/>
    </row>
    <row r="13" spans="1:62" x14ac:dyDescent="0.25">
      <c r="J13" s="87" t="s">
        <v>50</v>
      </c>
      <c r="K13" s="87"/>
      <c r="L13" s="86">
        <f>-D3</f>
        <v>0</v>
      </c>
    </row>
    <row r="14" spans="1:62" x14ac:dyDescent="0.25">
      <c r="J14" s="87" t="s">
        <v>51</v>
      </c>
      <c r="K14" s="87"/>
      <c r="L14" s="86">
        <f>Sammanställning!$H$32*Sammanställning!$I$11</f>
        <v>0</v>
      </c>
      <c r="M14" s="86">
        <f>IF(M$2&gt;$H$2,0,L14+(L14*$H$5))</f>
        <v>0</v>
      </c>
      <c r="N14" s="86">
        <f t="shared" ref="N14:BJ14" si="5">IF(N$2&gt;$H$2,0,M14+(M14*$H$5))</f>
        <v>0</v>
      </c>
      <c r="O14" s="86">
        <f t="shared" si="5"/>
        <v>0</v>
      </c>
      <c r="P14" s="86">
        <f t="shared" si="5"/>
        <v>0</v>
      </c>
      <c r="Q14" s="86">
        <f t="shared" si="5"/>
        <v>0</v>
      </c>
      <c r="R14" s="86">
        <f t="shared" si="5"/>
        <v>0</v>
      </c>
      <c r="S14" s="86">
        <f t="shared" si="5"/>
        <v>0</v>
      </c>
      <c r="T14" s="86">
        <f t="shared" si="5"/>
        <v>0</v>
      </c>
      <c r="U14" s="86">
        <f t="shared" si="5"/>
        <v>0</v>
      </c>
      <c r="V14" s="86">
        <f t="shared" si="5"/>
        <v>0</v>
      </c>
      <c r="W14" s="86">
        <f t="shared" si="5"/>
        <v>0</v>
      </c>
      <c r="X14" s="86">
        <f t="shared" si="5"/>
        <v>0</v>
      </c>
      <c r="Y14" s="86">
        <f t="shared" si="5"/>
        <v>0</v>
      </c>
      <c r="Z14" s="86">
        <f t="shared" si="5"/>
        <v>0</v>
      </c>
      <c r="AA14" s="86">
        <f t="shared" si="5"/>
        <v>0</v>
      </c>
      <c r="AB14" s="86">
        <f t="shared" si="5"/>
        <v>0</v>
      </c>
      <c r="AC14" s="86">
        <f t="shared" si="5"/>
        <v>0</v>
      </c>
      <c r="AD14" s="86">
        <f t="shared" si="5"/>
        <v>0</v>
      </c>
      <c r="AE14" s="86">
        <f t="shared" si="5"/>
        <v>0</v>
      </c>
      <c r="AF14" s="86">
        <f t="shared" si="5"/>
        <v>0</v>
      </c>
      <c r="AG14" s="86">
        <f t="shared" si="5"/>
        <v>0</v>
      </c>
      <c r="AH14" s="86">
        <f t="shared" si="5"/>
        <v>0</v>
      </c>
      <c r="AI14" s="86">
        <f t="shared" si="5"/>
        <v>0</v>
      </c>
      <c r="AJ14" s="86">
        <f t="shared" si="5"/>
        <v>0</v>
      </c>
      <c r="AK14" s="86">
        <f t="shared" si="5"/>
        <v>0</v>
      </c>
      <c r="AL14" s="86">
        <f t="shared" si="5"/>
        <v>0</v>
      </c>
      <c r="AM14" s="86">
        <f t="shared" si="5"/>
        <v>0</v>
      </c>
      <c r="AN14" s="86">
        <f t="shared" si="5"/>
        <v>0</v>
      </c>
      <c r="AO14" s="86">
        <f t="shared" si="5"/>
        <v>0</v>
      </c>
      <c r="AP14" s="86">
        <f t="shared" si="5"/>
        <v>0</v>
      </c>
      <c r="AQ14" s="86">
        <f t="shared" si="5"/>
        <v>0</v>
      </c>
      <c r="AR14" s="86">
        <f t="shared" si="5"/>
        <v>0</v>
      </c>
      <c r="AS14" s="86">
        <f t="shared" si="5"/>
        <v>0</v>
      </c>
      <c r="AT14" s="86">
        <f t="shared" si="5"/>
        <v>0</v>
      </c>
      <c r="AU14" s="86">
        <f t="shared" si="5"/>
        <v>0</v>
      </c>
      <c r="AV14" s="86">
        <f t="shared" si="5"/>
        <v>0</v>
      </c>
      <c r="AW14" s="86">
        <f t="shared" si="5"/>
        <v>0</v>
      </c>
      <c r="AX14" s="86">
        <f t="shared" si="5"/>
        <v>0</v>
      </c>
      <c r="AY14" s="86">
        <f t="shared" si="5"/>
        <v>0</v>
      </c>
      <c r="AZ14" s="86">
        <f t="shared" si="5"/>
        <v>0</v>
      </c>
      <c r="BA14" s="86">
        <f t="shared" si="5"/>
        <v>0</v>
      </c>
      <c r="BB14" s="86">
        <f t="shared" si="5"/>
        <v>0</v>
      </c>
      <c r="BC14" s="86">
        <f t="shared" si="5"/>
        <v>0</v>
      </c>
      <c r="BD14" s="86">
        <f t="shared" si="5"/>
        <v>0</v>
      </c>
      <c r="BE14" s="86">
        <f t="shared" si="5"/>
        <v>0</v>
      </c>
      <c r="BF14" s="86">
        <f t="shared" si="5"/>
        <v>0</v>
      </c>
      <c r="BG14" s="86">
        <f t="shared" si="5"/>
        <v>0</v>
      </c>
      <c r="BH14" s="86">
        <f t="shared" si="5"/>
        <v>0</v>
      </c>
      <c r="BI14" s="86">
        <f t="shared" si="5"/>
        <v>0</v>
      </c>
      <c r="BJ14" s="86">
        <f t="shared" si="5"/>
        <v>0</v>
      </c>
    </row>
    <row r="15" spans="1:62" ht="13" x14ac:dyDescent="0.3">
      <c r="A15" s="60" t="s">
        <v>34</v>
      </c>
      <c r="D15" s="73"/>
      <c r="E15" s="73"/>
      <c r="F15" s="73"/>
      <c r="G15" s="73"/>
      <c r="H15" s="73"/>
      <c r="I15" s="73"/>
      <c r="J15" s="87" t="s">
        <v>52</v>
      </c>
      <c r="K15" s="88"/>
      <c r="L15" s="86">
        <f>Sammanställning!$H$36*Sammanställning!$I$12</f>
        <v>0</v>
      </c>
      <c r="M15" s="86">
        <f>IF(M$2&gt;$H$2,0,L15+(L15*$H$6))</f>
        <v>0</v>
      </c>
      <c r="N15" s="86">
        <f t="shared" ref="N15:BJ15" si="6">IF(N$2&gt;$H$2,0,M15+(M15*$H$6))</f>
        <v>0</v>
      </c>
      <c r="O15" s="86">
        <f t="shared" si="6"/>
        <v>0</v>
      </c>
      <c r="P15" s="86">
        <f t="shared" si="6"/>
        <v>0</v>
      </c>
      <c r="Q15" s="86">
        <f t="shared" si="6"/>
        <v>0</v>
      </c>
      <c r="R15" s="86">
        <f t="shared" si="6"/>
        <v>0</v>
      </c>
      <c r="S15" s="86">
        <f t="shared" si="6"/>
        <v>0</v>
      </c>
      <c r="T15" s="86">
        <f t="shared" si="6"/>
        <v>0</v>
      </c>
      <c r="U15" s="86">
        <f t="shared" si="6"/>
        <v>0</v>
      </c>
      <c r="V15" s="86">
        <f t="shared" si="6"/>
        <v>0</v>
      </c>
      <c r="W15" s="86">
        <f t="shared" si="6"/>
        <v>0</v>
      </c>
      <c r="X15" s="86">
        <f t="shared" si="6"/>
        <v>0</v>
      </c>
      <c r="Y15" s="86">
        <f t="shared" si="6"/>
        <v>0</v>
      </c>
      <c r="Z15" s="86">
        <f t="shared" si="6"/>
        <v>0</v>
      </c>
      <c r="AA15" s="86">
        <f t="shared" si="6"/>
        <v>0</v>
      </c>
      <c r="AB15" s="86">
        <f t="shared" si="6"/>
        <v>0</v>
      </c>
      <c r="AC15" s="86">
        <f t="shared" si="6"/>
        <v>0</v>
      </c>
      <c r="AD15" s="86">
        <f t="shared" si="6"/>
        <v>0</v>
      </c>
      <c r="AE15" s="86">
        <f t="shared" si="6"/>
        <v>0</v>
      </c>
      <c r="AF15" s="86">
        <f t="shared" si="6"/>
        <v>0</v>
      </c>
      <c r="AG15" s="86">
        <f t="shared" si="6"/>
        <v>0</v>
      </c>
      <c r="AH15" s="86">
        <f t="shared" si="6"/>
        <v>0</v>
      </c>
      <c r="AI15" s="86">
        <f t="shared" si="6"/>
        <v>0</v>
      </c>
      <c r="AJ15" s="86">
        <f t="shared" si="6"/>
        <v>0</v>
      </c>
      <c r="AK15" s="86">
        <f t="shared" si="6"/>
        <v>0</v>
      </c>
      <c r="AL15" s="86">
        <f t="shared" si="6"/>
        <v>0</v>
      </c>
      <c r="AM15" s="86">
        <f t="shared" si="6"/>
        <v>0</v>
      </c>
      <c r="AN15" s="86">
        <f t="shared" si="6"/>
        <v>0</v>
      </c>
      <c r="AO15" s="86">
        <f t="shared" si="6"/>
        <v>0</v>
      </c>
      <c r="AP15" s="86">
        <f t="shared" si="6"/>
        <v>0</v>
      </c>
      <c r="AQ15" s="86">
        <f t="shared" si="6"/>
        <v>0</v>
      </c>
      <c r="AR15" s="86">
        <f t="shared" si="6"/>
        <v>0</v>
      </c>
      <c r="AS15" s="86">
        <f t="shared" si="6"/>
        <v>0</v>
      </c>
      <c r="AT15" s="86">
        <f t="shared" si="6"/>
        <v>0</v>
      </c>
      <c r="AU15" s="86">
        <f t="shared" si="6"/>
        <v>0</v>
      </c>
      <c r="AV15" s="86">
        <f t="shared" si="6"/>
        <v>0</v>
      </c>
      <c r="AW15" s="86">
        <f t="shared" si="6"/>
        <v>0</v>
      </c>
      <c r="AX15" s="86">
        <f t="shared" si="6"/>
        <v>0</v>
      </c>
      <c r="AY15" s="86">
        <f t="shared" si="6"/>
        <v>0</v>
      </c>
      <c r="AZ15" s="86">
        <f t="shared" si="6"/>
        <v>0</v>
      </c>
      <c r="BA15" s="86">
        <f t="shared" si="6"/>
        <v>0</v>
      </c>
      <c r="BB15" s="86">
        <f t="shared" si="6"/>
        <v>0</v>
      </c>
      <c r="BC15" s="86">
        <f t="shared" si="6"/>
        <v>0</v>
      </c>
      <c r="BD15" s="86">
        <f t="shared" si="6"/>
        <v>0</v>
      </c>
      <c r="BE15" s="86">
        <f t="shared" si="6"/>
        <v>0</v>
      </c>
      <c r="BF15" s="86">
        <f t="shared" si="6"/>
        <v>0</v>
      </c>
      <c r="BG15" s="86">
        <f t="shared" si="6"/>
        <v>0</v>
      </c>
      <c r="BH15" s="86">
        <f t="shared" si="6"/>
        <v>0</v>
      </c>
      <c r="BI15" s="86">
        <f t="shared" si="6"/>
        <v>0</v>
      </c>
      <c r="BJ15" s="86">
        <f t="shared" si="6"/>
        <v>0</v>
      </c>
    </row>
    <row r="16" spans="1:62" x14ac:dyDescent="0.25">
      <c r="J16" s="87" t="s">
        <v>53</v>
      </c>
      <c r="K16" s="87"/>
      <c r="L16" s="86">
        <f>(Sammanställning!$H$33+Sammanställning!$H$34+Sammanställning!$H$35)*Sammanställning!$I$13</f>
        <v>0</v>
      </c>
      <c r="M16" s="86">
        <f>IF(M$2&gt;$H$2,0,L16+(L16*$H$7))</f>
        <v>0</v>
      </c>
      <c r="N16" s="86">
        <f t="shared" ref="N16:BJ16" si="7">IF(N$2&gt;$H$2,0,M16+(M16*$H$7))</f>
        <v>0</v>
      </c>
      <c r="O16" s="86">
        <f t="shared" si="7"/>
        <v>0</v>
      </c>
      <c r="P16" s="86">
        <f t="shared" si="7"/>
        <v>0</v>
      </c>
      <c r="Q16" s="86">
        <f t="shared" si="7"/>
        <v>0</v>
      </c>
      <c r="R16" s="86">
        <f t="shared" si="7"/>
        <v>0</v>
      </c>
      <c r="S16" s="86">
        <f t="shared" si="7"/>
        <v>0</v>
      </c>
      <c r="T16" s="86">
        <f t="shared" si="7"/>
        <v>0</v>
      </c>
      <c r="U16" s="86">
        <f t="shared" si="7"/>
        <v>0</v>
      </c>
      <c r="V16" s="86">
        <f t="shared" si="7"/>
        <v>0</v>
      </c>
      <c r="W16" s="86">
        <f t="shared" si="7"/>
        <v>0</v>
      </c>
      <c r="X16" s="86">
        <f t="shared" si="7"/>
        <v>0</v>
      </c>
      <c r="Y16" s="86">
        <f t="shared" si="7"/>
        <v>0</v>
      </c>
      <c r="Z16" s="86">
        <f t="shared" si="7"/>
        <v>0</v>
      </c>
      <c r="AA16" s="86">
        <f t="shared" si="7"/>
        <v>0</v>
      </c>
      <c r="AB16" s="86">
        <f t="shared" si="7"/>
        <v>0</v>
      </c>
      <c r="AC16" s="86">
        <f t="shared" si="7"/>
        <v>0</v>
      </c>
      <c r="AD16" s="86">
        <f t="shared" si="7"/>
        <v>0</v>
      </c>
      <c r="AE16" s="86">
        <f t="shared" si="7"/>
        <v>0</v>
      </c>
      <c r="AF16" s="86">
        <f t="shared" si="7"/>
        <v>0</v>
      </c>
      <c r="AG16" s="86">
        <f t="shared" si="7"/>
        <v>0</v>
      </c>
      <c r="AH16" s="86">
        <f t="shared" si="7"/>
        <v>0</v>
      </c>
      <c r="AI16" s="86">
        <f t="shared" si="7"/>
        <v>0</v>
      </c>
      <c r="AJ16" s="86">
        <f t="shared" si="7"/>
        <v>0</v>
      </c>
      <c r="AK16" s="86">
        <f t="shared" si="7"/>
        <v>0</v>
      </c>
      <c r="AL16" s="86">
        <f t="shared" si="7"/>
        <v>0</v>
      </c>
      <c r="AM16" s="86">
        <f t="shared" si="7"/>
        <v>0</v>
      </c>
      <c r="AN16" s="86">
        <f t="shared" si="7"/>
        <v>0</v>
      </c>
      <c r="AO16" s="86">
        <f t="shared" si="7"/>
        <v>0</v>
      </c>
      <c r="AP16" s="86">
        <f t="shared" si="7"/>
        <v>0</v>
      </c>
      <c r="AQ16" s="86">
        <f t="shared" si="7"/>
        <v>0</v>
      </c>
      <c r="AR16" s="86">
        <f t="shared" si="7"/>
        <v>0</v>
      </c>
      <c r="AS16" s="86">
        <f t="shared" si="7"/>
        <v>0</v>
      </c>
      <c r="AT16" s="86">
        <f t="shared" si="7"/>
        <v>0</v>
      </c>
      <c r="AU16" s="86">
        <f t="shared" si="7"/>
        <v>0</v>
      </c>
      <c r="AV16" s="86">
        <f t="shared" si="7"/>
        <v>0</v>
      </c>
      <c r="AW16" s="86">
        <f t="shared" si="7"/>
        <v>0</v>
      </c>
      <c r="AX16" s="86">
        <f t="shared" si="7"/>
        <v>0</v>
      </c>
      <c r="AY16" s="86">
        <f t="shared" si="7"/>
        <v>0</v>
      </c>
      <c r="AZ16" s="86">
        <f t="shared" si="7"/>
        <v>0</v>
      </c>
      <c r="BA16" s="86">
        <f t="shared" si="7"/>
        <v>0</v>
      </c>
      <c r="BB16" s="86">
        <f t="shared" si="7"/>
        <v>0</v>
      </c>
      <c r="BC16" s="86">
        <f t="shared" si="7"/>
        <v>0</v>
      </c>
      <c r="BD16" s="86">
        <f t="shared" si="7"/>
        <v>0</v>
      </c>
      <c r="BE16" s="86">
        <f t="shared" si="7"/>
        <v>0</v>
      </c>
      <c r="BF16" s="86">
        <f t="shared" si="7"/>
        <v>0</v>
      </c>
      <c r="BG16" s="86">
        <f t="shared" si="7"/>
        <v>0</v>
      </c>
      <c r="BH16" s="86">
        <f t="shared" si="7"/>
        <v>0</v>
      </c>
      <c r="BI16" s="86">
        <f t="shared" si="7"/>
        <v>0</v>
      </c>
      <c r="BJ16" s="86">
        <f t="shared" si="7"/>
        <v>0</v>
      </c>
    </row>
    <row r="17" spans="1:62" ht="13" x14ac:dyDescent="0.3">
      <c r="A17" t="s">
        <v>35</v>
      </c>
      <c r="C17" s="74" t="str">
        <f>Sammanställning!$C$27</f>
        <v>Investeringskostnad (SEK)</v>
      </c>
      <c r="D17" s="74" t="str">
        <f>Sammanställning!$B$38</f>
        <v>Nuvärde Energikostnad, totalt (SEK)</v>
      </c>
      <c r="E17" s="74" t="str">
        <f>Sammanställning!$B$44</f>
        <v>Nuvärde Underhållskostnader (SEK)</v>
      </c>
      <c r="F17" s="75" t="str">
        <f>Sammanställning!$B$49</f>
        <v>Nuvärde Miljökostnad (SEK)</v>
      </c>
      <c r="G17" s="74" t="str">
        <f>Sammanställning!$B$54</f>
        <v>Nuvärde restvärde (SEK)</v>
      </c>
      <c r="H17" s="74" t="str">
        <f>Sammanställning!$B$58</f>
        <v>LCC-kostnad (SEK)</v>
      </c>
      <c r="I17" s="74"/>
      <c r="J17" s="87" t="s">
        <v>56</v>
      </c>
      <c r="K17" s="74" t="s">
        <v>57</v>
      </c>
      <c r="L17" s="86">
        <f>(Sammanställning!$H$42+Sammanställning!$H$43)</f>
        <v>0</v>
      </c>
      <c r="M17" s="86">
        <f t="shared" ref="M17:AR17" si="8">IF(M$2&gt;$H$2,0,L17+(L17*$H$8))</f>
        <v>0</v>
      </c>
      <c r="N17" s="86">
        <f t="shared" si="8"/>
        <v>0</v>
      </c>
      <c r="O17" s="86">
        <f t="shared" si="8"/>
        <v>0</v>
      </c>
      <c r="P17" s="86">
        <f t="shared" si="8"/>
        <v>0</v>
      </c>
      <c r="Q17" s="86">
        <f t="shared" si="8"/>
        <v>0</v>
      </c>
      <c r="R17" s="86">
        <f t="shared" si="8"/>
        <v>0</v>
      </c>
      <c r="S17" s="86">
        <f t="shared" si="8"/>
        <v>0</v>
      </c>
      <c r="T17" s="86">
        <f t="shared" si="8"/>
        <v>0</v>
      </c>
      <c r="U17" s="86">
        <f t="shared" si="8"/>
        <v>0</v>
      </c>
      <c r="V17" s="86">
        <f t="shared" si="8"/>
        <v>0</v>
      </c>
      <c r="W17" s="86">
        <f t="shared" si="8"/>
        <v>0</v>
      </c>
      <c r="X17" s="86">
        <f t="shared" si="8"/>
        <v>0</v>
      </c>
      <c r="Y17" s="86">
        <f t="shared" si="8"/>
        <v>0</v>
      </c>
      <c r="Z17" s="86">
        <f t="shared" si="8"/>
        <v>0</v>
      </c>
      <c r="AA17" s="86">
        <f t="shared" si="8"/>
        <v>0</v>
      </c>
      <c r="AB17" s="86">
        <f t="shared" si="8"/>
        <v>0</v>
      </c>
      <c r="AC17" s="86">
        <f t="shared" si="8"/>
        <v>0</v>
      </c>
      <c r="AD17" s="86">
        <f t="shared" si="8"/>
        <v>0</v>
      </c>
      <c r="AE17" s="86">
        <f t="shared" si="8"/>
        <v>0</v>
      </c>
      <c r="AF17" s="86">
        <f t="shared" si="8"/>
        <v>0</v>
      </c>
      <c r="AG17" s="86">
        <f t="shared" si="8"/>
        <v>0</v>
      </c>
      <c r="AH17" s="86">
        <f t="shared" si="8"/>
        <v>0</v>
      </c>
      <c r="AI17" s="86">
        <f t="shared" si="8"/>
        <v>0</v>
      </c>
      <c r="AJ17" s="86">
        <f t="shared" si="8"/>
        <v>0</v>
      </c>
      <c r="AK17" s="86">
        <f t="shared" si="8"/>
        <v>0</v>
      </c>
      <c r="AL17" s="86">
        <f t="shared" si="8"/>
        <v>0</v>
      </c>
      <c r="AM17" s="86">
        <f t="shared" si="8"/>
        <v>0</v>
      </c>
      <c r="AN17" s="86">
        <f t="shared" si="8"/>
        <v>0</v>
      </c>
      <c r="AO17" s="86">
        <f t="shared" si="8"/>
        <v>0</v>
      </c>
      <c r="AP17" s="86">
        <f t="shared" si="8"/>
        <v>0</v>
      </c>
      <c r="AQ17" s="86">
        <f t="shared" si="8"/>
        <v>0</v>
      </c>
      <c r="AR17" s="86">
        <f t="shared" si="8"/>
        <v>0</v>
      </c>
      <c r="AS17" s="86">
        <f t="shared" ref="AS17:BJ17" si="9">IF(AS$2&gt;$H$2,0,AR17+(AR17*$H$8))</f>
        <v>0</v>
      </c>
      <c r="AT17" s="86">
        <f t="shared" si="9"/>
        <v>0</v>
      </c>
      <c r="AU17" s="86">
        <f t="shared" si="9"/>
        <v>0</v>
      </c>
      <c r="AV17" s="86">
        <f t="shared" si="9"/>
        <v>0</v>
      </c>
      <c r="AW17" s="86">
        <f t="shared" si="9"/>
        <v>0</v>
      </c>
      <c r="AX17" s="86">
        <f t="shared" si="9"/>
        <v>0</v>
      </c>
      <c r="AY17" s="86">
        <f t="shared" si="9"/>
        <v>0</v>
      </c>
      <c r="AZ17" s="86">
        <f t="shared" si="9"/>
        <v>0</v>
      </c>
      <c r="BA17" s="86">
        <f t="shared" si="9"/>
        <v>0</v>
      </c>
      <c r="BB17" s="86">
        <f t="shared" si="9"/>
        <v>0</v>
      </c>
      <c r="BC17" s="86">
        <f t="shared" si="9"/>
        <v>0</v>
      </c>
      <c r="BD17" s="86">
        <f t="shared" si="9"/>
        <v>0</v>
      </c>
      <c r="BE17" s="86">
        <f t="shared" si="9"/>
        <v>0</v>
      </c>
      <c r="BF17" s="86">
        <f t="shared" si="9"/>
        <v>0</v>
      </c>
      <c r="BG17" s="86">
        <f t="shared" si="9"/>
        <v>0</v>
      </c>
      <c r="BH17" s="86">
        <f t="shared" si="9"/>
        <v>0</v>
      </c>
      <c r="BI17" s="86">
        <f t="shared" si="9"/>
        <v>0</v>
      </c>
      <c r="BJ17" s="86">
        <f t="shared" si="9"/>
        <v>0</v>
      </c>
    </row>
    <row r="18" spans="1:62" x14ac:dyDescent="0.25">
      <c r="B18" s="73">
        <v>0.5</v>
      </c>
      <c r="C18">
        <f>Sammanställning!$F$27*'Data - Rör ej!'!B18</f>
        <v>0</v>
      </c>
      <c r="D18" s="72">
        <f>Sammanställning!$F$38</f>
        <v>0</v>
      </c>
      <c r="E18" s="72">
        <f>Sammanställning!$F$44</f>
        <v>0</v>
      </c>
      <c r="F18" s="72">
        <f>Sammanställning!$F$49</f>
        <v>0</v>
      </c>
      <c r="G18" s="72">
        <f>Sammanställning!$F$54</f>
        <v>0</v>
      </c>
      <c r="H18" s="72">
        <f>SUM(C18:F18)-G18</f>
        <v>0</v>
      </c>
      <c r="I18" s="72"/>
      <c r="J18" s="87" t="s">
        <v>32</v>
      </c>
      <c r="K18" s="87" t="s">
        <v>58</v>
      </c>
      <c r="L18" s="86">
        <f>IF(L$2=$H$2,Sammanställning!$H$48,0)</f>
        <v>0</v>
      </c>
      <c r="M18" s="86">
        <f>IF(M$2=$H$2,Sammanställning!$H$48,0)</f>
        <v>0</v>
      </c>
      <c r="N18" s="86">
        <f>IF(N$2=$H$2,Sammanställning!$H$48,0)</f>
        <v>0</v>
      </c>
      <c r="O18" s="86">
        <f>IF(O$2=$H$2,Sammanställning!$H$48,0)</f>
        <v>0</v>
      </c>
      <c r="P18" s="86">
        <f>IF(P$2=$H$2,Sammanställning!$H$48,0)</f>
        <v>0</v>
      </c>
      <c r="Q18" s="86">
        <f>IF(Q$2=$H$2,Sammanställning!$H$48,0)</f>
        <v>0</v>
      </c>
      <c r="R18" s="86">
        <f>IF(R$2=$H$2,Sammanställning!$H$48,0)</f>
        <v>0</v>
      </c>
      <c r="S18" s="86">
        <f>IF(S$2=$H$2,Sammanställning!$H$48,0)</f>
        <v>0</v>
      </c>
      <c r="T18" s="86">
        <f>IF(T$2=$H$2,Sammanställning!$H$48,0)</f>
        <v>0</v>
      </c>
      <c r="U18" s="86">
        <f>IF(U$2=$H$2,Sammanställning!$H$48,0)</f>
        <v>0</v>
      </c>
      <c r="V18" s="86">
        <f>IF(V$2=$H$2,Sammanställning!$H$48,0)</f>
        <v>0</v>
      </c>
      <c r="W18" s="86">
        <f>IF(W$2=$H$2,Sammanställning!$H$48,0)</f>
        <v>0</v>
      </c>
      <c r="X18" s="86">
        <f>IF(X$2=$H$2,Sammanställning!$H$48,0)</f>
        <v>0</v>
      </c>
      <c r="Y18" s="86">
        <f>IF(Y$2=$H$2,Sammanställning!$H$48,0)</f>
        <v>0</v>
      </c>
      <c r="Z18" s="86">
        <f>IF(Z$2=$H$2,Sammanställning!$H$48,0)</f>
        <v>0</v>
      </c>
      <c r="AA18" s="86">
        <f>IF(AA$2=$H$2,Sammanställning!$H$48,0)</f>
        <v>0</v>
      </c>
      <c r="AB18" s="86">
        <f>IF(AB$2=$H$2,Sammanställning!$H$48,0)</f>
        <v>0</v>
      </c>
      <c r="AC18" s="86">
        <f>IF(AC$2=$H$2,Sammanställning!$H$48,0)</f>
        <v>0</v>
      </c>
      <c r="AD18" s="86">
        <f>IF(AD$2=$H$2,Sammanställning!$H$48,0)</f>
        <v>0</v>
      </c>
      <c r="AE18" s="86">
        <f>IF(AE$2=$H$2,Sammanställning!$H$48,0)</f>
        <v>0</v>
      </c>
      <c r="AF18" s="86">
        <f>IF(AF$2=$H$2,Sammanställning!$H$48,0)</f>
        <v>0</v>
      </c>
      <c r="AG18" s="86">
        <f>IF(AG$2=$H$2,Sammanställning!$H$48,0)</f>
        <v>0</v>
      </c>
      <c r="AH18" s="86">
        <f>IF(AH$2=$H$2,Sammanställning!$H$48,0)</f>
        <v>0</v>
      </c>
      <c r="AI18" s="86">
        <f>IF(AI$2=$H$2,Sammanställning!$H$48,0)</f>
        <v>0</v>
      </c>
      <c r="AJ18" s="86">
        <f>IF(AJ$2=$H$2,Sammanställning!$H$48,0)</f>
        <v>0</v>
      </c>
      <c r="AK18" s="86">
        <f>IF(AK$2=$H$2,Sammanställning!$H$48,0)</f>
        <v>0</v>
      </c>
      <c r="AL18" s="86">
        <f>IF(AL$2=$H$2,Sammanställning!$H$48,0)</f>
        <v>0</v>
      </c>
      <c r="AM18" s="86">
        <f>IF(AM$2=$H$2,Sammanställning!$H$48,0)</f>
        <v>0</v>
      </c>
      <c r="AN18" s="86">
        <f>IF(AN$2=$H$2,Sammanställning!$H$48,0)</f>
        <v>0</v>
      </c>
      <c r="AO18" s="86">
        <f>IF(AO$2=$H$2,Sammanställning!$H$48,0)</f>
        <v>0</v>
      </c>
      <c r="AP18" s="86">
        <f>IF(AP$2=$H$2,Sammanställning!$H$48,0)</f>
        <v>0</v>
      </c>
      <c r="AQ18" s="86">
        <f>IF(AQ$2=$H$2,Sammanställning!$H$48,0)</f>
        <v>0</v>
      </c>
      <c r="AR18" s="86">
        <f>IF(AR$2=$H$2,Sammanställning!$H$48,0)</f>
        <v>0</v>
      </c>
      <c r="AS18" s="86">
        <f>IF(AS$2=$H$2,Sammanställning!$H$48,0)</f>
        <v>0</v>
      </c>
      <c r="AT18" s="86">
        <f>IF(AT$2=$H$2,Sammanställning!$H$48,0)</f>
        <v>0</v>
      </c>
      <c r="AU18" s="86">
        <f>IF(AU$2=$H$2,Sammanställning!$H$48,0)</f>
        <v>0</v>
      </c>
      <c r="AV18" s="86">
        <f>IF(AV$2=$H$2,Sammanställning!$H$48,0)</f>
        <v>0</v>
      </c>
      <c r="AW18" s="86">
        <f>IF(AW$2=$H$2,Sammanställning!$H$48,0)</f>
        <v>0</v>
      </c>
      <c r="AX18" s="86">
        <f>IF(AX$2=$H$2,Sammanställning!$H$48,0)</f>
        <v>0</v>
      </c>
      <c r="AY18" s="86">
        <f>IF(AY$2=$H$2,Sammanställning!$H$48,0)</f>
        <v>0</v>
      </c>
      <c r="AZ18" s="86">
        <f>IF(AZ$2=$H$2,Sammanställning!$H$48,0)</f>
        <v>0</v>
      </c>
      <c r="BA18" s="86">
        <f>IF(BA$2=$H$2,Sammanställning!$H$48,0)</f>
        <v>0</v>
      </c>
      <c r="BB18" s="86">
        <f>IF(BB$2=$H$2,Sammanställning!$H$48,0)</f>
        <v>0</v>
      </c>
      <c r="BC18" s="86">
        <f>IF(BC$2=$H$2,Sammanställning!$H$48,0)</f>
        <v>0</v>
      </c>
      <c r="BD18" s="86">
        <f>IF(BD$2=$H$2,Sammanställning!$H$48,0)</f>
        <v>0</v>
      </c>
      <c r="BE18" s="86">
        <f>IF(BE$2=$H$2,Sammanställning!$H$48,0)</f>
        <v>0</v>
      </c>
      <c r="BF18" s="86">
        <f>IF(BF$2=$H$2,Sammanställning!$H$48,0)</f>
        <v>0</v>
      </c>
      <c r="BG18" s="86">
        <f>IF(BG$2=$H$2,Sammanställning!$H$48,0)</f>
        <v>0</v>
      </c>
      <c r="BH18" s="86">
        <f>IF(BH$2=$H$2,Sammanställning!$H$48,0)</f>
        <v>0</v>
      </c>
      <c r="BI18" s="86">
        <f>IF(BI$2=$H$2,Sammanställning!$H$48,0)</f>
        <v>0</v>
      </c>
      <c r="BJ18" s="86">
        <f>IF(BJ$2=$H$2,Sammanställning!$H$48,0)</f>
        <v>0</v>
      </c>
    </row>
    <row r="19" spans="1:62" x14ac:dyDescent="0.25">
      <c r="B19" s="73">
        <v>0.75</v>
      </c>
      <c r="C19">
        <f>Sammanställning!$F$27*'Data - Rör ej!'!B19</f>
        <v>0</v>
      </c>
      <c r="D19" s="72">
        <f>Sammanställning!$F$38</f>
        <v>0</v>
      </c>
      <c r="E19" s="72">
        <f>Sammanställning!$F$44</f>
        <v>0</v>
      </c>
      <c r="F19" s="72">
        <f>Sammanställning!$F$49</f>
        <v>0</v>
      </c>
      <c r="G19" s="72">
        <f>Sammanställning!$F$54</f>
        <v>0</v>
      </c>
      <c r="H19" s="72">
        <f t="shared" ref="H19:H24" si="10">SUM(C19:F19)-G19</f>
        <v>0</v>
      </c>
      <c r="I19" s="72"/>
      <c r="J19" s="87" t="s">
        <v>27</v>
      </c>
      <c r="K19" s="87" t="s">
        <v>59</v>
      </c>
      <c r="L19" s="86">
        <f>IF(L$2=$H$2,Sammanställning!$H$53,0)</f>
        <v>0</v>
      </c>
      <c r="M19" s="86">
        <f>IF(M$2=$H$2,Sammanställning!$H$53,0)</f>
        <v>0</v>
      </c>
      <c r="N19" s="86">
        <f>IF(N$2=$H$2,Sammanställning!$H$53,0)</f>
        <v>0</v>
      </c>
      <c r="O19" s="86">
        <f>IF(O$2=$H$2,Sammanställning!$H$53,0)</f>
        <v>0</v>
      </c>
      <c r="P19" s="86">
        <f>IF(P$2=$H$2,Sammanställning!$H$53,0)</f>
        <v>0</v>
      </c>
      <c r="Q19" s="86">
        <f>IF(Q$2=$H$2,Sammanställning!$H$53,0)</f>
        <v>0</v>
      </c>
      <c r="R19" s="86">
        <f>IF(R$2=$H$2,Sammanställning!$H$53,0)</f>
        <v>0</v>
      </c>
      <c r="S19" s="86">
        <f>IF(S$2=$H$2,Sammanställning!$H$53,0)</f>
        <v>0</v>
      </c>
      <c r="T19" s="86">
        <f>IF(T$2=$H$2,Sammanställning!$H$53,0)</f>
        <v>0</v>
      </c>
      <c r="U19" s="86">
        <f>IF(U$2=$H$2,Sammanställning!$H$53,0)</f>
        <v>0</v>
      </c>
      <c r="V19" s="86">
        <f>IF(V$2=$H$2,Sammanställning!$H$53,0)</f>
        <v>0</v>
      </c>
      <c r="W19" s="86">
        <f>IF(W$2=$H$2,Sammanställning!$H$53,0)</f>
        <v>0</v>
      </c>
      <c r="X19" s="86">
        <f>IF(X$2=$H$2,Sammanställning!$H$53,0)</f>
        <v>0</v>
      </c>
      <c r="Y19" s="86">
        <f>IF(Y$2=$H$2,Sammanställning!$H$53,0)</f>
        <v>0</v>
      </c>
      <c r="Z19" s="86">
        <f>IF(Z$2=$H$2,Sammanställning!$H$53,0)</f>
        <v>0</v>
      </c>
      <c r="AA19" s="86">
        <f>IF(AA$2=$H$2,Sammanställning!$H$53,0)</f>
        <v>0</v>
      </c>
      <c r="AB19" s="86">
        <f>IF(AB$2=$H$2,Sammanställning!$H$53,0)</f>
        <v>0</v>
      </c>
      <c r="AC19" s="86">
        <f>IF(AC$2=$H$2,Sammanställning!$H$53,0)</f>
        <v>0</v>
      </c>
      <c r="AD19" s="86">
        <f>IF(AD$2=$H$2,Sammanställning!$H$53,0)</f>
        <v>0</v>
      </c>
      <c r="AE19" s="86">
        <f>IF(AE$2=$H$2,Sammanställning!$H$53,0)</f>
        <v>0</v>
      </c>
      <c r="AF19" s="86">
        <f>IF(AF$2=$H$2,Sammanställning!$H$53,0)</f>
        <v>0</v>
      </c>
      <c r="AG19" s="86">
        <f>IF(AG$2=$H$2,Sammanställning!$H$53,0)</f>
        <v>0</v>
      </c>
      <c r="AH19" s="86">
        <f>IF(AH$2=$H$2,Sammanställning!$H$53,0)</f>
        <v>0</v>
      </c>
      <c r="AI19" s="86">
        <f>IF(AI$2=$H$2,Sammanställning!$H$53,0)</f>
        <v>0</v>
      </c>
      <c r="AJ19" s="86">
        <f>IF(AJ$2=$H$2,Sammanställning!$H$53,0)</f>
        <v>0</v>
      </c>
      <c r="AK19" s="86">
        <f>IF(AK$2=$H$2,Sammanställning!$H$53,0)</f>
        <v>0</v>
      </c>
      <c r="AL19" s="86">
        <f>IF(AL$2=$H$2,Sammanställning!$H$53,0)</f>
        <v>0</v>
      </c>
      <c r="AM19" s="86">
        <f>IF(AM$2=$H$2,Sammanställning!$H$53,0)</f>
        <v>0</v>
      </c>
      <c r="AN19" s="86">
        <f>IF(AN$2=$H$2,Sammanställning!$H$53,0)</f>
        <v>0</v>
      </c>
      <c r="AO19" s="86">
        <f>IF(AO$2=$H$2,Sammanställning!$H$53,0)</f>
        <v>0</v>
      </c>
      <c r="AP19" s="86">
        <f>IF(AP$2=$H$2,Sammanställning!$H$53,0)</f>
        <v>0</v>
      </c>
      <c r="AQ19" s="86">
        <f>IF(AQ$2=$H$2,Sammanställning!$H$53,0)</f>
        <v>0</v>
      </c>
      <c r="AR19" s="86">
        <f>IF(AR$2=$H$2,Sammanställning!$H$53,0)</f>
        <v>0</v>
      </c>
      <c r="AS19" s="86">
        <f>IF(AS$2=$H$2,Sammanställning!$H$53,0)</f>
        <v>0</v>
      </c>
      <c r="AT19" s="86">
        <f>IF(AT$2=$H$2,Sammanställning!$H$53,0)</f>
        <v>0</v>
      </c>
      <c r="AU19" s="86">
        <f>IF(AU$2=$H$2,Sammanställning!$H$53,0)</f>
        <v>0</v>
      </c>
      <c r="AV19" s="86">
        <f>IF(AV$2=$H$2,Sammanställning!$H$53,0)</f>
        <v>0</v>
      </c>
      <c r="AW19" s="86">
        <f>IF(AW$2=$H$2,Sammanställning!$H$53,0)</f>
        <v>0</v>
      </c>
      <c r="AX19" s="86">
        <f>IF(AX$2=$H$2,Sammanställning!$H$53,0)</f>
        <v>0</v>
      </c>
      <c r="AY19" s="86">
        <f>IF(AY$2=$H$2,Sammanställning!$H$53,0)</f>
        <v>0</v>
      </c>
      <c r="AZ19" s="86">
        <f>IF(AZ$2=$H$2,Sammanställning!$H$53,0)</f>
        <v>0</v>
      </c>
      <c r="BA19" s="86">
        <f>IF(BA$2=$H$2,Sammanställning!$H$53,0)</f>
        <v>0</v>
      </c>
      <c r="BB19" s="86">
        <f>IF(BB$2=$H$2,Sammanställning!$H$53,0)</f>
        <v>0</v>
      </c>
      <c r="BC19" s="86">
        <f>IF(BC$2=$H$2,Sammanställning!$H$53,0)</f>
        <v>0</v>
      </c>
      <c r="BD19" s="86">
        <f>IF(BD$2=$H$2,Sammanställning!$H$53,0)</f>
        <v>0</v>
      </c>
      <c r="BE19" s="86">
        <f>IF(BE$2=$H$2,Sammanställning!$H$53,0)</f>
        <v>0</v>
      </c>
      <c r="BF19" s="86">
        <f>IF(BF$2=$H$2,Sammanställning!$H$53,0)</f>
        <v>0</v>
      </c>
      <c r="BG19" s="86">
        <f>IF(BG$2=$H$2,Sammanställning!$H$53,0)</f>
        <v>0</v>
      </c>
      <c r="BH19" s="86">
        <f>IF(BH$2=$H$2,Sammanställning!$H$53,0)</f>
        <v>0</v>
      </c>
      <c r="BI19" s="86">
        <f>IF(BI$2=$H$2,Sammanställning!$H$53,0)</f>
        <v>0</v>
      </c>
      <c r="BJ19" s="86">
        <f>IF(BJ$2=$H$2,Sammanställning!$H$53,0)</f>
        <v>0</v>
      </c>
    </row>
    <row r="20" spans="1:62" ht="13" x14ac:dyDescent="0.3">
      <c r="B20" s="78">
        <v>1</v>
      </c>
      <c r="C20" s="60">
        <f>Sammanställning!$F$27*'Data - Rör ej!'!B20</f>
        <v>0</v>
      </c>
      <c r="D20" s="79">
        <f>Sammanställning!$F$38</f>
        <v>0</v>
      </c>
      <c r="E20" s="79">
        <f>Sammanställning!$F$44</f>
        <v>0</v>
      </c>
      <c r="F20" s="79">
        <f>Sammanställning!$F$49</f>
        <v>0</v>
      </c>
      <c r="G20" s="79">
        <f>Sammanställning!$F$54</f>
        <v>0</v>
      </c>
      <c r="H20" s="79">
        <f t="shared" si="10"/>
        <v>0</v>
      </c>
      <c r="I20" s="79"/>
      <c r="L20" s="85"/>
    </row>
    <row r="21" spans="1:62" ht="13" x14ac:dyDescent="0.3">
      <c r="B21" s="73">
        <v>1.25</v>
      </c>
      <c r="C21">
        <f>Sammanställning!$F$27*'Data - Rör ej!'!B21</f>
        <v>0</v>
      </c>
      <c r="D21" s="72">
        <f>Sammanställning!$F$38</f>
        <v>0</v>
      </c>
      <c r="E21" s="72">
        <f>Sammanställning!$F$44</f>
        <v>0</v>
      </c>
      <c r="F21" s="72">
        <f>Sammanställning!$F$49</f>
        <v>0</v>
      </c>
      <c r="G21" s="72">
        <f>Sammanställning!$F$54</f>
        <v>0</v>
      </c>
      <c r="H21" s="72">
        <f t="shared" si="10"/>
        <v>0</v>
      </c>
      <c r="I21" s="72"/>
      <c r="J21" s="60" t="s">
        <v>37</v>
      </c>
      <c r="L21" s="85"/>
    </row>
    <row r="22" spans="1:62" x14ac:dyDescent="0.25">
      <c r="B22" s="73">
        <v>1.5</v>
      </c>
      <c r="C22">
        <f>Sammanställning!$F$27*'Data - Rör ej!'!B22</f>
        <v>0</v>
      </c>
      <c r="D22" s="72">
        <f>Sammanställning!$F$38</f>
        <v>0</v>
      </c>
      <c r="E22" s="72">
        <f>Sammanställning!$F$44</f>
        <v>0</v>
      </c>
      <c r="F22" s="72">
        <f>Sammanställning!$F$49</f>
        <v>0</v>
      </c>
      <c r="G22" s="72">
        <f>Sammanställning!$F$54</f>
        <v>0</v>
      </c>
      <c r="H22" s="72">
        <f t="shared" si="10"/>
        <v>0</v>
      </c>
      <c r="I22" s="72"/>
      <c r="J22" s="87" t="s">
        <v>50</v>
      </c>
      <c r="K22" s="87"/>
      <c r="L22" s="86">
        <f>-E3</f>
        <v>0</v>
      </c>
    </row>
    <row r="23" spans="1:62" x14ac:dyDescent="0.25">
      <c r="B23" s="73">
        <v>1.75</v>
      </c>
      <c r="C23">
        <f>Sammanställning!$F$27*'Data - Rör ej!'!B23</f>
        <v>0</v>
      </c>
      <c r="D23" s="72">
        <f>Sammanställning!$F$38</f>
        <v>0</v>
      </c>
      <c r="E23" s="72">
        <f>Sammanställning!$F$44</f>
        <v>0</v>
      </c>
      <c r="F23" s="72">
        <f>Sammanställning!$F$49</f>
        <v>0</v>
      </c>
      <c r="G23" s="72">
        <f>Sammanställning!$F$54</f>
        <v>0</v>
      </c>
      <c r="H23" s="72">
        <f t="shared" si="10"/>
        <v>0</v>
      </c>
      <c r="I23" s="72"/>
      <c r="J23" s="87" t="s">
        <v>51</v>
      </c>
      <c r="K23" s="87"/>
      <c r="L23" s="86">
        <f>Sammanställning!$J$32*Sammanställning!$I$11</f>
        <v>0</v>
      </c>
      <c r="M23" s="86">
        <f>IF(M$2&gt;$H$2,0,L23+(L23*$H$5))</f>
        <v>0</v>
      </c>
      <c r="N23" s="86">
        <f t="shared" ref="N23:BJ23" si="11">IF(N$2&gt;$H$2,0,M23+(M23*$H$5))</f>
        <v>0</v>
      </c>
      <c r="O23" s="86">
        <f t="shared" si="11"/>
        <v>0</v>
      </c>
      <c r="P23" s="86">
        <f t="shared" si="11"/>
        <v>0</v>
      </c>
      <c r="Q23" s="86">
        <f t="shared" si="11"/>
        <v>0</v>
      </c>
      <c r="R23" s="86">
        <f t="shared" si="11"/>
        <v>0</v>
      </c>
      <c r="S23" s="86">
        <f t="shared" si="11"/>
        <v>0</v>
      </c>
      <c r="T23" s="86">
        <f t="shared" si="11"/>
        <v>0</v>
      </c>
      <c r="U23" s="86">
        <f t="shared" si="11"/>
        <v>0</v>
      </c>
      <c r="V23" s="86">
        <f t="shared" si="11"/>
        <v>0</v>
      </c>
      <c r="W23" s="86">
        <f t="shared" si="11"/>
        <v>0</v>
      </c>
      <c r="X23" s="86">
        <f t="shared" si="11"/>
        <v>0</v>
      </c>
      <c r="Y23" s="86">
        <f t="shared" si="11"/>
        <v>0</v>
      </c>
      <c r="Z23" s="86">
        <f t="shared" si="11"/>
        <v>0</v>
      </c>
      <c r="AA23" s="86">
        <f t="shared" si="11"/>
        <v>0</v>
      </c>
      <c r="AB23" s="86">
        <f t="shared" si="11"/>
        <v>0</v>
      </c>
      <c r="AC23" s="86">
        <f t="shared" si="11"/>
        <v>0</v>
      </c>
      <c r="AD23" s="86">
        <f t="shared" si="11"/>
        <v>0</v>
      </c>
      <c r="AE23" s="86">
        <f t="shared" si="11"/>
        <v>0</v>
      </c>
      <c r="AF23" s="86">
        <f t="shared" si="11"/>
        <v>0</v>
      </c>
      <c r="AG23" s="86">
        <f t="shared" si="11"/>
        <v>0</v>
      </c>
      <c r="AH23" s="86">
        <f t="shared" si="11"/>
        <v>0</v>
      </c>
      <c r="AI23" s="86">
        <f t="shared" si="11"/>
        <v>0</v>
      </c>
      <c r="AJ23" s="86">
        <f t="shared" si="11"/>
        <v>0</v>
      </c>
      <c r="AK23" s="86">
        <f t="shared" si="11"/>
        <v>0</v>
      </c>
      <c r="AL23" s="86">
        <f t="shared" si="11"/>
        <v>0</v>
      </c>
      <c r="AM23" s="86">
        <f t="shared" si="11"/>
        <v>0</v>
      </c>
      <c r="AN23" s="86">
        <f t="shared" si="11"/>
        <v>0</v>
      </c>
      <c r="AO23" s="86">
        <f t="shared" si="11"/>
        <v>0</v>
      </c>
      <c r="AP23" s="86">
        <f t="shared" si="11"/>
        <v>0</v>
      </c>
      <c r="AQ23" s="86">
        <f t="shared" si="11"/>
        <v>0</v>
      </c>
      <c r="AR23" s="86">
        <f t="shared" si="11"/>
        <v>0</v>
      </c>
      <c r="AS23" s="86">
        <f t="shared" si="11"/>
        <v>0</v>
      </c>
      <c r="AT23" s="86">
        <f t="shared" si="11"/>
        <v>0</v>
      </c>
      <c r="AU23" s="86">
        <f t="shared" si="11"/>
        <v>0</v>
      </c>
      <c r="AV23" s="86">
        <f t="shared" si="11"/>
        <v>0</v>
      </c>
      <c r="AW23" s="86">
        <f t="shared" si="11"/>
        <v>0</v>
      </c>
      <c r="AX23" s="86">
        <f t="shared" si="11"/>
        <v>0</v>
      </c>
      <c r="AY23" s="86">
        <f t="shared" si="11"/>
        <v>0</v>
      </c>
      <c r="AZ23" s="86">
        <f t="shared" si="11"/>
        <v>0</v>
      </c>
      <c r="BA23" s="86">
        <f t="shared" si="11"/>
        <v>0</v>
      </c>
      <c r="BB23" s="86">
        <f t="shared" si="11"/>
        <v>0</v>
      </c>
      <c r="BC23" s="86">
        <f t="shared" si="11"/>
        <v>0</v>
      </c>
      <c r="BD23" s="86">
        <f t="shared" si="11"/>
        <v>0</v>
      </c>
      <c r="BE23" s="86">
        <f t="shared" si="11"/>
        <v>0</v>
      </c>
      <c r="BF23" s="86">
        <f t="shared" si="11"/>
        <v>0</v>
      </c>
      <c r="BG23" s="86">
        <f t="shared" si="11"/>
        <v>0</v>
      </c>
      <c r="BH23" s="86">
        <f t="shared" si="11"/>
        <v>0</v>
      </c>
      <c r="BI23" s="86">
        <f t="shared" si="11"/>
        <v>0</v>
      </c>
      <c r="BJ23" s="86">
        <f t="shared" si="11"/>
        <v>0</v>
      </c>
    </row>
    <row r="24" spans="1:62" x14ac:dyDescent="0.25">
      <c r="B24" s="73">
        <v>2</v>
      </c>
      <c r="C24">
        <f>Sammanställning!$F$27*'Data - Rör ej!'!B24</f>
        <v>0</v>
      </c>
      <c r="D24" s="72">
        <f>Sammanställning!$F$38</f>
        <v>0</v>
      </c>
      <c r="E24" s="72">
        <f>Sammanställning!$F$44</f>
        <v>0</v>
      </c>
      <c r="F24" s="72">
        <f>Sammanställning!$F$49</f>
        <v>0</v>
      </c>
      <c r="G24" s="72">
        <f>Sammanställning!$F$54</f>
        <v>0</v>
      </c>
      <c r="H24" s="72">
        <f t="shared" si="10"/>
        <v>0</v>
      </c>
      <c r="I24" s="72"/>
      <c r="J24" s="87" t="s">
        <v>52</v>
      </c>
      <c r="K24" s="87"/>
      <c r="L24" s="86">
        <f>Sammanställning!$J$36*Sammanställning!$I$12</f>
        <v>0</v>
      </c>
      <c r="M24" s="86">
        <f>IF(M$2&gt;$H$2,0,L24+(L24*$H$6))</f>
        <v>0</v>
      </c>
      <c r="N24" s="86">
        <f t="shared" ref="N24:BJ24" si="12">IF(N$2&gt;$H$2,0,M24+(M24*$H$6))</f>
        <v>0</v>
      </c>
      <c r="O24" s="86">
        <f t="shared" si="12"/>
        <v>0</v>
      </c>
      <c r="P24" s="86">
        <f t="shared" si="12"/>
        <v>0</v>
      </c>
      <c r="Q24" s="86">
        <f t="shared" si="12"/>
        <v>0</v>
      </c>
      <c r="R24" s="86">
        <f t="shared" si="12"/>
        <v>0</v>
      </c>
      <c r="S24" s="86">
        <f t="shared" si="12"/>
        <v>0</v>
      </c>
      <c r="T24" s="86">
        <f t="shared" si="12"/>
        <v>0</v>
      </c>
      <c r="U24" s="86">
        <f t="shared" si="12"/>
        <v>0</v>
      </c>
      <c r="V24" s="86">
        <f t="shared" si="12"/>
        <v>0</v>
      </c>
      <c r="W24" s="86">
        <f t="shared" si="12"/>
        <v>0</v>
      </c>
      <c r="X24" s="86">
        <f t="shared" si="12"/>
        <v>0</v>
      </c>
      <c r="Y24" s="86">
        <f t="shared" si="12"/>
        <v>0</v>
      </c>
      <c r="Z24" s="86">
        <f t="shared" si="12"/>
        <v>0</v>
      </c>
      <c r="AA24" s="86">
        <f t="shared" si="12"/>
        <v>0</v>
      </c>
      <c r="AB24" s="86">
        <f t="shared" si="12"/>
        <v>0</v>
      </c>
      <c r="AC24" s="86">
        <f t="shared" si="12"/>
        <v>0</v>
      </c>
      <c r="AD24" s="86">
        <f t="shared" si="12"/>
        <v>0</v>
      </c>
      <c r="AE24" s="86">
        <f t="shared" si="12"/>
        <v>0</v>
      </c>
      <c r="AF24" s="86">
        <f t="shared" si="12"/>
        <v>0</v>
      </c>
      <c r="AG24" s="86">
        <f t="shared" si="12"/>
        <v>0</v>
      </c>
      <c r="AH24" s="86">
        <f t="shared" si="12"/>
        <v>0</v>
      </c>
      <c r="AI24" s="86">
        <f t="shared" si="12"/>
        <v>0</v>
      </c>
      <c r="AJ24" s="86">
        <f t="shared" si="12"/>
        <v>0</v>
      </c>
      <c r="AK24" s="86">
        <f t="shared" si="12"/>
        <v>0</v>
      </c>
      <c r="AL24" s="86">
        <f t="shared" si="12"/>
        <v>0</v>
      </c>
      <c r="AM24" s="86">
        <f t="shared" si="12"/>
        <v>0</v>
      </c>
      <c r="AN24" s="86">
        <f t="shared" si="12"/>
        <v>0</v>
      </c>
      <c r="AO24" s="86">
        <f t="shared" si="12"/>
        <v>0</v>
      </c>
      <c r="AP24" s="86">
        <f t="shared" si="12"/>
        <v>0</v>
      </c>
      <c r="AQ24" s="86">
        <f t="shared" si="12"/>
        <v>0</v>
      </c>
      <c r="AR24" s="86">
        <f t="shared" si="12"/>
        <v>0</v>
      </c>
      <c r="AS24" s="86">
        <f t="shared" si="12"/>
        <v>0</v>
      </c>
      <c r="AT24" s="86">
        <f t="shared" si="12"/>
        <v>0</v>
      </c>
      <c r="AU24" s="86">
        <f t="shared" si="12"/>
        <v>0</v>
      </c>
      <c r="AV24" s="86">
        <f t="shared" si="12"/>
        <v>0</v>
      </c>
      <c r="AW24" s="86">
        <f t="shared" si="12"/>
        <v>0</v>
      </c>
      <c r="AX24" s="86">
        <f t="shared" si="12"/>
        <v>0</v>
      </c>
      <c r="AY24" s="86">
        <f t="shared" si="12"/>
        <v>0</v>
      </c>
      <c r="AZ24" s="86">
        <f t="shared" si="12"/>
        <v>0</v>
      </c>
      <c r="BA24" s="86">
        <f t="shared" si="12"/>
        <v>0</v>
      </c>
      <c r="BB24" s="86">
        <f t="shared" si="12"/>
        <v>0</v>
      </c>
      <c r="BC24" s="86">
        <f t="shared" si="12"/>
        <v>0</v>
      </c>
      <c r="BD24" s="86">
        <f t="shared" si="12"/>
        <v>0</v>
      </c>
      <c r="BE24" s="86">
        <f t="shared" si="12"/>
        <v>0</v>
      </c>
      <c r="BF24" s="86">
        <f t="shared" si="12"/>
        <v>0</v>
      </c>
      <c r="BG24" s="86">
        <f t="shared" si="12"/>
        <v>0</v>
      </c>
      <c r="BH24" s="86">
        <f t="shared" si="12"/>
        <v>0</v>
      </c>
      <c r="BI24" s="86">
        <f t="shared" si="12"/>
        <v>0</v>
      </c>
      <c r="BJ24" s="86">
        <f t="shared" si="12"/>
        <v>0</v>
      </c>
    </row>
    <row r="25" spans="1:62" x14ac:dyDescent="0.25">
      <c r="B25" s="71"/>
      <c r="H25" s="72"/>
      <c r="I25" s="72"/>
      <c r="J25" s="87" t="s">
        <v>53</v>
      </c>
      <c r="K25" s="87"/>
      <c r="L25" s="86">
        <f>(Sammanställning!$J$33+Sammanställning!$J$34+Sammanställning!$J$35)*Sammanställning!$I$13</f>
        <v>0</v>
      </c>
      <c r="M25" s="86">
        <f>IF(M$2&gt;$H$2,0,L25+(L25*$H$7))</f>
        <v>0</v>
      </c>
      <c r="N25" s="86">
        <f t="shared" ref="N25:BJ25" si="13">IF(N$2&gt;$H$2,0,M25+(M25*$H$7))</f>
        <v>0</v>
      </c>
      <c r="O25" s="86">
        <f t="shared" si="13"/>
        <v>0</v>
      </c>
      <c r="P25" s="86">
        <f t="shared" si="13"/>
        <v>0</v>
      </c>
      <c r="Q25" s="86">
        <f t="shared" si="13"/>
        <v>0</v>
      </c>
      <c r="R25" s="86">
        <f t="shared" si="13"/>
        <v>0</v>
      </c>
      <c r="S25" s="86">
        <f t="shared" si="13"/>
        <v>0</v>
      </c>
      <c r="T25" s="86">
        <f t="shared" si="13"/>
        <v>0</v>
      </c>
      <c r="U25" s="86">
        <f t="shared" si="13"/>
        <v>0</v>
      </c>
      <c r="V25" s="86">
        <f t="shared" si="13"/>
        <v>0</v>
      </c>
      <c r="W25" s="86">
        <f t="shared" si="13"/>
        <v>0</v>
      </c>
      <c r="X25" s="86">
        <f t="shared" si="13"/>
        <v>0</v>
      </c>
      <c r="Y25" s="86">
        <f t="shared" si="13"/>
        <v>0</v>
      </c>
      <c r="Z25" s="86">
        <f t="shared" si="13"/>
        <v>0</v>
      </c>
      <c r="AA25" s="86">
        <f t="shared" si="13"/>
        <v>0</v>
      </c>
      <c r="AB25" s="86">
        <f t="shared" si="13"/>
        <v>0</v>
      </c>
      <c r="AC25" s="86">
        <f t="shared" si="13"/>
        <v>0</v>
      </c>
      <c r="AD25" s="86">
        <f t="shared" si="13"/>
        <v>0</v>
      </c>
      <c r="AE25" s="86">
        <f t="shared" si="13"/>
        <v>0</v>
      </c>
      <c r="AF25" s="86">
        <f t="shared" si="13"/>
        <v>0</v>
      </c>
      <c r="AG25" s="86">
        <f t="shared" si="13"/>
        <v>0</v>
      </c>
      <c r="AH25" s="86">
        <f t="shared" si="13"/>
        <v>0</v>
      </c>
      <c r="AI25" s="86">
        <f t="shared" si="13"/>
        <v>0</v>
      </c>
      <c r="AJ25" s="86">
        <f t="shared" si="13"/>
        <v>0</v>
      </c>
      <c r="AK25" s="86">
        <f t="shared" si="13"/>
        <v>0</v>
      </c>
      <c r="AL25" s="86">
        <f t="shared" si="13"/>
        <v>0</v>
      </c>
      <c r="AM25" s="86">
        <f t="shared" si="13"/>
        <v>0</v>
      </c>
      <c r="AN25" s="86">
        <f t="shared" si="13"/>
        <v>0</v>
      </c>
      <c r="AO25" s="86">
        <f t="shared" si="13"/>
        <v>0</v>
      </c>
      <c r="AP25" s="86">
        <f t="shared" si="13"/>
        <v>0</v>
      </c>
      <c r="AQ25" s="86">
        <f t="shared" si="13"/>
        <v>0</v>
      </c>
      <c r="AR25" s="86">
        <f t="shared" si="13"/>
        <v>0</v>
      </c>
      <c r="AS25" s="86">
        <f t="shared" si="13"/>
        <v>0</v>
      </c>
      <c r="AT25" s="86">
        <f t="shared" si="13"/>
        <v>0</v>
      </c>
      <c r="AU25" s="86">
        <f t="shared" si="13"/>
        <v>0</v>
      </c>
      <c r="AV25" s="86">
        <f t="shared" si="13"/>
        <v>0</v>
      </c>
      <c r="AW25" s="86">
        <f t="shared" si="13"/>
        <v>0</v>
      </c>
      <c r="AX25" s="86">
        <f t="shared" si="13"/>
        <v>0</v>
      </c>
      <c r="AY25" s="86">
        <f t="shared" si="13"/>
        <v>0</v>
      </c>
      <c r="AZ25" s="86">
        <f t="shared" si="13"/>
        <v>0</v>
      </c>
      <c r="BA25" s="86">
        <f t="shared" si="13"/>
        <v>0</v>
      </c>
      <c r="BB25" s="86">
        <f t="shared" si="13"/>
        <v>0</v>
      </c>
      <c r="BC25" s="86">
        <f t="shared" si="13"/>
        <v>0</v>
      </c>
      <c r="BD25" s="86">
        <f t="shared" si="13"/>
        <v>0</v>
      </c>
      <c r="BE25" s="86">
        <f t="shared" si="13"/>
        <v>0</v>
      </c>
      <c r="BF25" s="86">
        <f t="shared" si="13"/>
        <v>0</v>
      </c>
      <c r="BG25" s="86">
        <f t="shared" si="13"/>
        <v>0</v>
      </c>
      <c r="BH25" s="86">
        <f t="shared" si="13"/>
        <v>0</v>
      </c>
      <c r="BI25" s="86">
        <f t="shared" si="13"/>
        <v>0</v>
      </c>
      <c r="BJ25" s="86">
        <f t="shared" si="13"/>
        <v>0</v>
      </c>
    </row>
    <row r="26" spans="1:62" x14ac:dyDescent="0.25">
      <c r="A26" t="s">
        <v>36</v>
      </c>
      <c r="H26" s="72"/>
      <c r="I26" s="72"/>
      <c r="J26" s="87" t="s">
        <v>56</v>
      </c>
      <c r="K26" s="87"/>
      <c r="L26" s="86">
        <f>(Sammanställning!$J$42+Sammanställning!$J$43)</f>
        <v>0</v>
      </c>
      <c r="M26" s="86">
        <f t="shared" ref="M26:AR26" si="14">IF(M$2&gt;$H$2,0,L26+(L26*$H$8))</f>
        <v>0</v>
      </c>
      <c r="N26" s="86">
        <f t="shared" si="14"/>
        <v>0</v>
      </c>
      <c r="O26" s="86">
        <f t="shared" si="14"/>
        <v>0</v>
      </c>
      <c r="P26" s="86">
        <f t="shared" si="14"/>
        <v>0</v>
      </c>
      <c r="Q26" s="86">
        <f t="shared" si="14"/>
        <v>0</v>
      </c>
      <c r="R26" s="86">
        <f t="shared" si="14"/>
        <v>0</v>
      </c>
      <c r="S26" s="86">
        <f t="shared" si="14"/>
        <v>0</v>
      </c>
      <c r="T26" s="86">
        <f t="shared" si="14"/>
        <v>0</v>
      </c>
      <c r="U26" s="86">
        <f t="shared" si="14"/>
        <v>0</v>
      </c>
      <c r="V26" s="86">
        <f t="shared" si="14"/>
        <v>0</v>
      </c>
      <c r="W26" s="86">
        <f t="shared" si="14"/>
        <v>0</v>
      </c>
      <c r="X26" s="86">
        <f t="shared" si="14"/>
        <v>0</v>
      </c>
      <c r="Y26" s="86">
        <f t="shared" si="14"/>
        <v>0</v>
      </c>
      <c r="Z26" s="86">
        <f t="shared" si="14"/>
        <v>0</v>
      </c>
      <c r="AA26" s="86">
        <f t="shared" si="14"/>
        <v>0</v>
      </c>
      <c r="AB26" s="86">
        <f t="shared" si="14"/>
        <v>0</v>
      </c>
      <c r="AC26" s="86">
        <f t="shared" si="14"/>
        <v>0</v>
      </c>
      <c r="AD26" s="86">
        <f t="shared" si="14"/>
        <v>0</v>
      </c>
      <c r="AE26" s="86">
        <f t="shared" si="14"/>
        <v>0</v>
      </c>
      <c r="AF26" s="86">
        <f t="shared" si="14"/>
        <v>0</v>
      </c>
      <c r="AG26" s="86">
        <f t="shared" si="14"/>
        <v>0</v>
      </c>
      <c r="AH26" s="86">
        <f t="shared" si="14"/>
        <v>0</v>
      </c>
      <c r="AI26" s="86">
        <f t="shared" si="14"/>
        <v>0</v>
      </c>
      <c r="AJ26" s="86">
        <f t="shared" si="14"/>
        <v>0</v>
      </c>
      <c r="AK26" s="86">
        <f t="shared" si="14"/>
        <v>0</v>
      </c>
      <c r="AL26" s="86">
        <f t="shared" si="14"/>
        <v>0</v>
      </c>
      <c r="AM26" s="86">
        <f t="shared" si="14"/>
        <v>0</v>
      </c>
      <c r="AN26" s="86">
        <f t="shared" si="14"/>
        <v>0</v>
      </c>
      <c r="AO26" s="86">
        <f t="shared" si="14"/>
        <v>0</v>
      </c>
      <c r="AP26" s="86">
        <f t="shared" si="14"/>
        <v>0</v>
      </c>
      <c r="AQ26" s="86">
        <f t="shared" si="14"/>
        <v>0</v>
      </c>
      <c r="AR26" s="86">
        <f t="shared" si="14"/>
        <v>0</v>
      </c>
      <c r="AS26" s="86">
        <f t="shared" ref="AS26:BJ26" si="15">IF(AS$2&gt;$H$2,0,AR26+(AR26*$H$8))</f>
        <v>0</v>
      </c>
      <c r="AT26" s="86">
        <f t="shared" si="15"/>
        <v>0</v>
      </c>
      <c r="AU26" s="86">
        <f t="shared" si="15"/>
        <v>0</v>
      </c>
      <c r="AV26" s="86">
        <f t="shared" si="15"/>
        <v>0</v>
      </c>
      <c r="AW26" s="86">
        <f t="shared" si="15"/>
        <v>0</v>
      </c>
      <c r="AX26" s="86">
        <f t="shared" si="15"/>
        <v>0</v>
      </c>
      <c r="AY26" s="86">
        <f t="shared" si="15"/>
        <v>0</v>
      </c>
      <c r="AZ26" s="86">
        <f t="shared" si="15"/>
        <v>0</v>
      </c>
      <c r="BA26" s="86">
        <f t="shared" si="15"/>
        <v>0</v>
      </c>
      <c r="BB26" s="86">
        <f t="shared" si="15"/>
        <v>0</v>
      </c>
      <c r="BC26" s="86">
        <f t="shared" si="15"/>
        <v>0</v>
      </c>
      <c r="BD26" s="86">
        <f t="shared" si="15"/>
        <v>0</v>
      </c>
      <c r="BE26" s="86">
        <f t="shared" si="15"/>
        <v>0</v>
      </c>
      <c r="BF26" s="86">
        <f t="shared" si="15"/>
        <v>0</v>
      </c>
      <c r="BG26" s="86">
        <f t="shared" si="15"/>
        <v>0</v>
      </c>
      <c r="BH26" s="86">
        <f t="shared" si="15"/>
        <v>0</v>
      </c>
      <c r="BI26" s="86">
        <f t="shared" si="15"/>
        <v>0</v>
      </c>
      <c r="BJ26" s="86">
        <f t="shared" si="15"/>
        <v>0</v>
      </c>
    </row>
    <row r="27" spans="1:62" x14ac:dyDescent="0.25">
      <c r="B27" s="73">
        <v>0.5</v>
      </c>
      <c r="C27">
        <f>Sammanställning!$H$27*'Data - Rör ej!'!B27</f>
        <v>0</v>
      </c>
      <c r="D27" s="72">
        <f>Sammanställning!$H$38</f>
        <v>0</v>
      </c>
      <c r="E27" s="72">
        <f>Sammanställning!$H$44</f>
        <v>0</v>
      </c>
      <c r="F27" s="72">
        <f>Sammanställning!$H$49</f>
        <v>0</v>
      </c>
      <c r="G27" s="72">
        <f>Sammanställning!$H$54</f>
        <v>0</v>
      </c>
      <c r="H27" s="72">
        <f>SUM(C27:F27)-G27</f>
        <v>0</v>
      </c>
      <c r="I27" s="72"/>
      <c r="J27" s="87" t="s">
        <v>32</v>
      </c>
      <c r="K27" s="87"/>
      <c r="L27" s="86">
        <f>IF(L$2=$H$2,Sammanställning!$J$48,0)</f>
        <v>0</v>
      </c>
      <c r="M27" s="86">
        <f>IF(M$2=$H$2,Sammanställning!$J$48,0)</f>
        <v>0</v>
      </c>
      <c r="N27" s="86">
        <f>IF(N$2=$H$2,Sammanställning!$J$48,0)</f>
        <v>0</v>
      </c>
      <c r="O27" s="86">
        <f>IF(O$2=$H$2,Sammanställning!$J$48,0)</f>
        <v>0</v>
      </c>
      <c r="P27" s="86">
        <f>IF(P$2=$H$2,Sammanställning!$J$48,0)</f>
        <v>0</v>
      </c>
      <c r="Q27" s="86">
        <f>IF(Q$2=$H$2,Sammanställning!$J$48,0)</f>
        <v>0</v>
      </c>
      <c r="R27" s="86">
        <f>IF(R$2=$H$2,Sammanställning!$J$48,0)</f>
        <v>0</v>
      </c>
      <c r="S27" s="86">
        <f>IF(S$2=$H$2,Sammanställning!$J$48,0)</f>
        <v>0</v>
      </c>
      <c r="T27" s="86">
        <f>IF(T$2=$H$2,Sammanställning!$J$48,0)</f>
        <v>0</v>
      </c>
      <c r="U27" s="86">
        <f>IF(U$2=$H$2,Sammanställning!$J$48,0)</f>
        <v>0</v>
      </c>
      <c r="V27" s="86">
        <f>IF(V$2=$H$2,Sammanställning!$J$48,0)</f>
        <v>0</v>
      </c>
      <c r="W27" s="86">
        <f>IF(W$2=$H$2,Sammanställning!$J$48,0)</f>
        <v>0</v>
      </c>
      <c r="X27" s="86">
        <f>IF(X$2=$H$2,Sammanställning!$J$48,0)</f>
        <v>0</v>
      </c>
      <c r="Y27" s="86">
        <f>IF(Y$2=$H$2,Sammanställning!$J$48,0)</f>
        <v>0</v>
      </c>
      <c r="Z27" s="86">
        <f>IF(Z$2=$H$2,Sammanställning!$J$48,0)</f>
        <v>0</v>
      </c>
      <c r="AA27" s="86">
        <f>IF(AA$2=$H$2,Sammanställning!$J$48,0)</f>
        <v>0</v>
      </c>
      <c r="AB27" s="86">
        <f>IF(AB$2=$H$2,Sammanställning!$J$48,0)</f>
        <v>0</v>
      </c>
      <c r="AC27" s="86">
        <f>IF(AC$2=$H$2,Sammanställning!$J$48,0)</f>
        <v>0</v>
      </c>
      <c r="AD27" s="86">
        <f>IF(AD$2=$H$2,Sammanställning!$J$48,0)</f>
        <v>0</v>
      </c>
      <c r="AE27" s="86">
        <f>IF(AE$2=$H$2,Sammanställning!$J$48,0)</f>
        <v>0</v>
      </c>
      <c r="AF27" s="86">
        <f>IF(AF$2=$H$2,Sammanställning!$J$48,0)</f>
        <v>0</v>
      </c>
      <c r="AG27" s="86">
        <f>IF(AG$2=$H$2,Sammanställning!$J$48,0)</f>
        <v>0</v>
      </c>
      <c r="AH27" s="86">
        <f>IF(AH$2=$H$2,Sammanställning!$J$48,0)</f>
        <v>0</v>
      </c>
      <c r="AI27" s="86">
        <f>IF(AI$2=$H$2,Sammanställning!$J$48,0)</f>
        <v>0</v>
      </c>
      <c r="AJ27" s="86">
        <f>IF(AJ$2=$H$2,Sammanställning!$J$48,0)</f>
        <v>0</v>
      </c>
      <c r="AK27" s="86">
        <f>IF(AK$2=$H$2,Sammanställning!$J$48,0)</f>
        <v>0</v>
      </c>
      <c r="AL27" s="86">
        <f>IF(AL$2=$H$2,Sammanställning!$J$48,0)</f>
        <v>0</v>
      </c>
      <c r="AM27" s="86">
        <f>IF(AM$2=$H$2,Sammanställning!$J$48,0)</f>
        <v>0</v>
      </c>
      <c r="AN27" s="86">
        <f>IF(AN$2=$H$2,Sammanställning!$J$48,0)</f>
        <v>0</v>
      </c>
      <c r="AO27" s="86">
        <f>IF(AO$2=$H$2,Sammanställning!$J$48,0)</f>
        <v>0</v>
      </c>
      <c r="AP27" s="86">
        <f>IF(AP$2=$H$2,Sammanställning!$J$48,0)</f>
        <v>0</v>
      </c>
      <c r="AQ27" s="86">
        <f>IF(AQ$2=$H$2,Sammanställning!$J$48,0)</f>
        <v>0</v>
      </c>
      <c r="AR27" s="86">
        <f>IF(AR$2=$H$2,Sammanställning!$J$48,0)</f>
        <v>0</v>
      </c>
      <c r="AS27" s="86">
        <f>IF(AS$2=$H$2,Sammanställning!$J$48,0)</f>
        <v>0</v>
      </c>
      <c r="AT27" s="86">
        <f>IF(AT$2=$H$2,Sammanställning!$J$48,0)</f>
        <v>0</v>
      </c>
      <c r="AU27" s="86">
        <f>IF(AU$2=$H$2,Sammanställning!$J$48,0)</f>
        <v>0</v>
      </c>
      <c r="AV27" s="86">
        <f>IF(AV$2=$H$2,Sammanställning!$J$48,0)</f>
        <v>0</v>
      </c>
      <c r="AW27" s="86">
        <f>IF(AW$2=$H$2,Sammanställning!$J$48,0)</f>
        <v>0</v>
      </c>
      <c r="AX27" s="86">
        <f>IF(AX$2=$H$2,Sammanställning!$J$48,0)</f>
        <v>0</v>
      </c>
      <c r="AY27" s="86">
        <f>IF(AY$2=$H$2,Sammanställning!$J$48,0)</f>
        <v>0</v>
      </c>
      <c r="AZ27" s="86">
        <f>IF(AZ$2=$H$2,Sammanställning!$J$48,0)</f>
        <v>0</v>
      </c>
      <c r="BA27" s="86">
        <f>IF(BA$2=$H$2,Sammanställning!$J$48,0)</f>
        <v>0</v>
      </c>
      <c r="BB27" s="86">
        <f>IF(BB$2=$H$2,Sammanställning!$J$48,0)</f>
        <v>0</v>
      </c>
      <c r="BC27" s="86">
        <f>IF(BC$2=$H$2,Sammanställning!$J$48,0)</f>
        <v>0</v>
      </c>
      <c r="BD27" s="86">
        <f>IF(BD$2=$H$2,Sammanställning!$J$48,0)</f>
        <v>0</v>
      </c>
      <c r="BE27" s="86">
        <f>IF(BE$2=$H$2,Sammanställning!$J$48,0)</f>
        <v>0</v>
      </c>
      <c r="BF27" s="86">
        <f>IF(BF$2=$H$2,Sammanställning!$J$48,0)</f>
        <v>0</v>
      </c>
      <c r="BG27" s="86">
        <f>IF(BG$2=$H$2,Sammanställning!$J$48,0)</f>
        <v>0</v>
      </c>
      <c r="BH27" s="86">
        <f>IF(BH$2=$H$2,Sammanställning!$J$48,0)</f>
        <v>0</v>
      </c>
      <c r="BI27" s="86">
        <f>IF(BI$2=$H$2,Sammanställning!$J$48,0)</f>
        <v>0</v>
      </c>
      <c r="BJ27" s="86">
        <f>IF(BJ$2=$H$2,Sammanställning!$J$48,0)</f>
        <v>0</v>
      </c>
    </row>
    <row r="28" spans="1:62" x14ac:dyDescent="0.25">
      <c r="B28" s="73">
        <v>0.75</v>
      </c>
      <c r="C28">
        <f>Sammanställning!$H$27*'Data - Rör ej!'!B28</f>
        <v>0</v>
      </c>
      <c r="D28" s="72">
        <f>Sammanställning!$H$38</f>
        <v>0</v>
      </c>
      <c r="E28" s="72">
        <f>Sammanställning!$H$44</f>
        <v>0</v>
      </c>
      <c r="F28" s="72">
        <f>Sammanställning!$H$49</f>
        <v>0</v>
      </c>
      <c r="G28" s="72">
        <f>Sammanställning!$H$54</f>
        <v>0</v>
      </c>
      <c r="H28" s="72">
        <f t="shared" ref="H28:H33" si="16">SUM(C28:F28)-G28</f>
        <v>0</v>
      </c>
      <c r="I28" s="72"/>
      <c r="J28" s="87" t="s">
        <v>27</v>
      </c>
      <c r="K28" s="87"/>
      <c r="L28" s="86">
        <f>IF(L$2=$H$2,Sammanställning!$J$53,0)</f>
        <v>0</v>
      </c>
      <c r="M28" s="86">
        <f>IF(M$2=$H$2,Sammanställning!$J$53,0)</f>
        <v>0</v>
      </c>
      <c r="N28" s="86">
        <f>IF(N$2=$H$2,Sammanställning!$J$53,0)</f>
        <v>0</v>
      </c>
      <c r="O28" s="86">
        <f>IF(O$2=$H$2,Sammanställning!$J$53,0)</f>
        <v>0</v>
      </c>
      <c r="P28" s="86">
        <f>IF(P$2=$H$2,Sammanställning!$J$53,0)</f>
        <v>0</v>
      </c>
      <c r="Q28" s="86">
        <f>IF(Q$2=$H$2,Sammanställning!$J$53,0)</f>
        <v>0</v>
      </c>
      <c r="R28" s="86">
        <f>IF(R$2=$H$2,Sammanställning!$J$53,0)</f>
        <v>0</v>
      </c>
      <c r="S28" s="86">
        <f>IF(S$2=$H$2,Sammanställning!$J$53,0)</f>
        <v>0</v>
      </c>
      <c r="T28" s="86">
        <f>IF(T$2=$H$2,Sammanställning!$J$53,0)</f>
        <v>0</v>
      </c>
      <c r="U28" s="86">
        <f>IF(U$2=$H$2,Sammanställning!$J$53,0)</f>
        <v>0</v>
      </c>
      <c r="V28" s="86">
        <f>IF(V$2=$H$2,Sammanställning!$J$53,0)</f>
        <v>0</v>
      </c>
      <c r="W28" s="86">
        <f>IF(W$2=$H$2,Sammanställning!$J$53,0)</f>
        <v>0</v>
      </c>
      <c r="X28" s="86">
        <f>IF(X$2=$H$2,Sammanställning!$J$53,0)</f>
        <v>0</v>
      </c>
      <c r="Y28" s="86">
        <f>IF(Y$2=$H$2,Sammanställning!$J$53,0)</f>
        <v>0</v>
      </c>
      <c r="Z28" s="86">
        <f>IF(Z$2=$H$2,Sammanställning!$J$53,0)</f>
        <v>0</v>
      </c>
      <c r="AA28" s="86">
        <f>IF(AA$2=$H$2,Sammanställning!$J$53,0)</f>
        <v>0</v>
      </c>
      <c r="AB28" s="86">
        <f>IF(AB$2=$H$2,Sammanställning!$J$53,0)</f>
        <v>0</v>
      </c>
      <c r="AC28" s="86">
        <f>IF(AC$2=$H$2,Sammanställning!$J$53,0)</f>
        <v>0</v>
      </c>
      <c r="AD28" s="86">
        <f>IF(AD$2=$H$2,Sammanställning!$J$53,0)</f>
        <v>0</v>
      </c>
      <c r="AE28" s="86">
        <f>IF(AE$2=$H$2,Sammanställning!$J$53,0)</f>
        <v>0</v>
      </c>
      <c r="AF28" s="86">
        <f>IF(AF$2=$H$2,Sammanställning!$J$53,0)</f>
        <v>0</v>
      </c>
      <c r="AG28" s="86">
        <f>IF(AG$2=$H$2,Sammanställning!$J$53,0)</f>
        <v>0</v>
      </c>
      <c r="AH28" s="86">
        <f>IF(AH$2=$H$2,Sammanställning!$J$53,0)</f>
        <v>0</v>
      </c>
      <c r="AI28" s="86">
        <f>IF(AI$2=$H$2,Sammanställning!$J$53,0)</f>
        <v>0</v>
      </c>
      <c r="AJ28" s="86">
        <f>IF(AJ$2=$H$2,Sammanställning!$J$53,0)</f>
        <v>0</v>
      </c>
      <c r="AK28" s="86">
        <f>IF(AK$2=$H$2,Sammanställning!$J$53,0)</f>
        <v>0</v>
      </c>
      <c r="AL28" s="86">
        <f>IF(AL$2=$H$2,Sammanställning!$J$53,0)</f>
        <v>0</v>
      </c>
      <c r="AM28" s="86">
        <f>IF(AM$2=$H$2,Sammanställning!$J$53,0)</f>
        <v>0</v>
      </c>
      <c r="AN28" s="86">
        <f>IF(AN$2=$H$2,Sammanställning!$J$53,0)</f>
        <v>0</v>
      </c>
      <c r="AO28" s="86">
        <f>IF(AO$2=$H$2,Sammanställning!$J$53,0)</f>
        <v>0</v>
      </c>
      <c r="AP28" s="86">
        <f>IF(AP$2=$H$2,Sammanställning!$J$53,0)</f>
        <v>0</v>
      </c>
      <c r="AQ28" s="86">
        <f>IF(AQ$2=$H$2,Sammanställning!$J$53,0)</f>
        <v>0</v>
      </c>
      <c r="AR28" s="86">
        <f>IF(AR$2=$H$2,Sammanställning!$J$53,0)</f>
        <v>0</v>
      </c>
      <c r="AS28" s="86">
        <f>IF(AS$2=$H$2,Sammanställning!$J$53,0)</f>
        <v>0</v>
      </c>
      <c r="AT28" s="86">
        <f>IF(AT$2=$H$2,Sammanställning!$J$53,0)</f>
        <v>0</v>
      </c>
      <c r="AU28" s="86">
        <f>IF(AU$2=$H$2,Sammanställning!$J$53,0)</f>
        <v>0</v>
      </c>
      <c r="AV28" s="86">
        <f>IF(AV$2=$H$2,Sammanställning!$J$53,0)</f>
        <v>0</v>
      </c>
      <c r="AW28" s="86">
        <f>IF(AW$2=$H$2,Sammanställning!$J$53,0)</f>
        <v>0</v>
      </c>
      <c r="AX28" s="86">
        <f>IF(AX$2=$H$2,Sammanställning!$J$53,0)</f>
        <v>0</v>
      </c>
      <c r="AY28" s="86">
        <f>IF(AY$2=$H$2,Sammanställning!$J$53,0)</f>
        <v>0</v>
      </c>
      <c r="AZ28" s="86">
        <f>IF(AZ$2=$H$2,Sammanställning!$J$53,0)</f>
        <v>0</v>
      </c>
      <c r="BA28" s="86">
        <f>IF(BA$2=$H$2,Sammanställning!$J$53,0)</f>
        <v>0</v>
      </c>
      <c r="BB28" s="86">
        <f>IF(BB$2=$H$2,Sammanställning!$J$53,0)</f>
        <v>0</v>
      </c>
      <c r="BC28" s="86">
        <f>IF(BC$2=$H$2,Sammanställning!$J$53,0)</f>
        <v>0</v>
      </c>
      <c r="BD28" s="86">
        <f>IF(BD$2=$H$2,Sammanställning!$J$53,0)</f>
        <v>0</v>
      </c>
      <c r="BE28" s="86">
        <f>IF(BE$2=$H$2,Sammanställning!$J$53,0)</f>
        <v>0</v>
      </c>
      <c r="BF28" s="86">
        <f>IF(BF$2=$H$2,Sammanställning!$J$53,0)</f>
        <v>0</v>
      </c>
      <c r="BG28" s="86">
        <f>IF(BG$2=$H$2,Sammanställning!$J$53,0)</f>
        <v>0</v>
      </c>
      <c r="BH28" s="86">
        <f>IF(BH$2=$H$2,Sammanställning!$J$53,0)</f>
        <v>0</v>
      </c>
      <c r="BI28" s="86">
        <f>IF(BI$2=$H$2,Sammanställning!$J$53,0)</f>
        <v>0</v>
      </c>
      <c r="BJ28" s="86">
        <f>IF(BJ$2=$H$2,Sammanställning!$J$53,0)</f>
        <v>0</v>
      </c>
    </row>
    <row r="29" spans="1:62" ht="13" x14ac:dyDescent="0.3">
      <c r="B29" s="78">
        <v>1</v>
      </c>
      <c r="C29" s="60">
        <f>Sammanställning!$H$27*'Data - Rör ej!'!B29</f>
        <v>0</v>
      </c>
      <c r="D29" s="79">
        <f>Sammanställning!$H$38</f>
        <v>0</v>
      </c>
      <c r="E29" s="79">
        <f>Sammanställning!$H$44</f>
        <v>0</v>
      </c>
      <c r="F29" s="79">
        <f>Sammanställning!$H$49</f>
        <v>0</v>
      </c>
      <c r="G29" s="79">
        <f>Sammanställning!$H$54</f>
        <v>0</v>
      </c>
      <c r="H29" s="79">
        <f t="shared" si="16"/>
        <v>0</v>
      </c>
      <c r="I29" s="79"/>
      <c r="L29" s="85"/>
    </row>
    <row r="30" spans="1:62" x14ac:dyDescent="0.25">
      <c r="B30" s="73">
        <v>1.25</v>
      </c>
      <c r="C30">
        <f>Sammanställning!$H$27*'Data - Rör ej!'!B30</f>
        <v>0</v>
      </c>
      <c r="D30" s="72">
        <f>Sammanställning!$H$38</f>
        <v>0</v>
      </c>
      <c r="E30" s="72">
        <f>Sammanställning!$H$44</f>
        <v>0</v>
      </c>
      <c r="F30" s="72">
        <f>Sammanställning!$H$49</f>
        <v>0</v>
      </c>
      <c r="G30" s="72">
        <f>Sammanställning!$H$54</f>
        <v>0</v>
      </c>
      <c r="H30" s="72">
        <f t="shared" si="16"/>
        <v>0</v>
      </c>
      <c r="I30" s="72"/>
      <c r="J30" s="72"/>
      <c r="K30" s="2"/>
      <c r="L30" s="2"/>
      <c r="M30" s="2"/>
      <c r="N30" s="2"/>
      <c r="O30" s="2"/>
      <c r="P30" s="2"/>
    </row>
    <row r="31" spans="1:62" x14ac:dyDescent="0.25">
      <c r="B31" s="73">
        <v>1.5</v>
      </c>
      <c r="C31">
        <f>Sammanställning!$H$27*'Data - Rör ej!'!B31</f>
        <v>0</v>
      </c>
      <c r="D31" s="72">
        <f>Sammanställning!$H$38</f>
        <v>0</v>
      </c>
      <c r="E31" s="72">
        <f>Sammanställning!$H$44</f>
        <v>0</v>
      </c>
      <c r="F31" s="72">
        <f>Sammanställning!$H$49</f>
        <v>0</v>
      </c>
      <c r="G31" s="72">
        <f>Sammanställning!$H$54</f>
        <v>0</v>
      </c>
      <c r="H31" s="72">
        <f t="shared" si="16"/>
        <v>0</v>
      </c>
      <c r="I31" s="72"/>
      <c r="J31" s="72"/>
      <c r="K31" s="3"/>
      <c r="L31" s="70"/>
      <c r="M31" s="70"/>
      <c r="N31" s="70"/>
      <c r="O31" s="70"/>
      <c r="P31" s="70"/>
    </row>
    <row r="32" spans="1:62" ht="13" x14ac:dyDescent="0.3">
      <c r="B32" s="73">
        <v>1.75</v>
      </c>
      <c r="C32">
        <f>Sammanställning!$H$27*'Data - Rör ej!'!B32</f>
        <v>0</v>
      </c>
      <c r="D32" s="72">
        <f>Sammanställning!$H$38</f>
        <v>0</v>
      </c>
      <c r="E32" s="72">
        <f>Sammanställning!$H$44</f>
        <v>0</v>
      </c>
      <c r="F32" s="72">
        <f>Sammanställning!$H$49</f>
        <v>0</v>
      </c>
      <c r="G32" s="72">
        <f>Sammanställning!$H$54</f>
        <v>0</v>
      </c>
      <c r="H32" s="72">
        <f t="shared" si="16"/>
        <v>0</v>
      </c>
      <c r="I32" s="72"/>
      <c r="J32" s="60" t="s">
        <v>48</v>
      </c>
      <c r="K32" s="110" t="e">
        <f>IRR(L39:BJ39)</f>
        <v>#NUM!</v>
      </c>
    </row>
    <row r="33" spans="1:62" ht="13" x14ac:dyDescent="0.3">
      <c r="B33" s="73">
        <v>2</v>
      </c>
      <c r="C33">
        <f>Sammanställning!$H$27*'Data - Rör ej!'!B33</f>
        <v>0</v>
      </c>
      <c r="D33" s="72">
        <f>Sammanställning!$H$38</f>
        <v>0</v>
      </c>
      <c r="E33" s="72">
        <f>Sammanställning!$H$44</f>
        <v>0</v>
      </c>
      <c r="F33" s="72">
        <f>Sammanställning!$H$49</f>
        <v>0</v>
      </c>
      <c r="G33" s="72">
        <f>Sammanställning!$H$54</f>
        <v>0</v>
      </c>
      <c r="H33" s="72">
        <f t="shared" si="16"/>
        <v>0</v>
      </c>
      <c r="I33" s="72"/>
      <c r="J33" s="79" t="s">
        <v>54</v>
      </c>
      <c r="L33" s="72">
        <f>L13</f>
        <v>0</v>
      </c>
      <c r="M33" s="72">
        <f>M5-M14</f>
        <v>0</v>
      </c>
      <c r="N33" s="72">
        <f t="shared" ref="N33:BJ38" si="17">N5-N14</f>
        <v>0</v>
      </c>
      <c r="O33" s="72">
        <f t="shared" si="17"/>
        <v>0</v>
      </c>
      <c r="P33" s="72">
        <f t="shared" si="17"/>
        <v>0</v>
      </c>
      <c r="Q33" s="72">
        <f t="shared" si="17"/>
        <v>0</v>
      </c>
      <c r="R33" s="72">
        <f t="shared" si="17"/>
        <v>0</v>
      </c>
      <c r="S33" s="72">
        <f t="shared" si="17"/>
        <v>0</v>
      </c>
      <c r="T33" s="72">
        <f t="shared" si="17"/>
        <v>0</v>
      </c>
      <c r="U33" s="72">
        <f t="shared" si="17"/>
        <v>0</v>
      </c>
      <c r="V33" s="72">
        <f t="shared" si="17"/>
        <v>0</v>
      </c>
      <c r="W33" s="72">
        <f t="shared" si="17"/>
        <v>0</v>
      </c>
      <c r="X33" s="72">
        <f t="shared" si="17"/>
        <v>0</v>
      </c>
      <c r="Y33" s="72">
        <f t="shared" si="17"/>
        <v>0</v>
      </c>
      <c r="Z33" s="72">
        <f t="shared" si="17"/>
        <v>0</v>
      </c>
      <c r="AA33" s="72">
        <f t="shared" si="17"/>
        <v>0</v>
      </c>
      <c r="AB33" s="72">
        <f t="shared" si="17"/>
        <v>0</v>
      </c>
      <c r="AC33" s="72">
        <f t="shared" si="17"/>
        <v>0</v>
      </c>
      <c r="AD33" s="72">
        <f t="shared" si="17"/>
        <v>0</v>
      </c>
      <c r="AE33" s="72">
        <f t="shared" si="17"/>
        <v>0</v>
      </c>
      <c r="AF33" s="72">
        <f t="shared" si="17"/>
        <v>0</v>
      </c>
      <c r="AG33" s="72">
        <f t="shared" si="17"/>
        <v>0</v>
      </c>
      <c r="AH33" s="72">
        <f t="shared" si="17"/>
        <v>0</v>
      </c>
      <c r="AI33" s="72">
        <f t="shared" si="17"/>
        <v>0</v>
      </c>
      <c r="AJ33" s="72">
        <f t="shared" si="17"/>
        <v>0</v>
      </c>
      <c r="AK33" s="72">
        <f t="shared" si="17"/>
        <v>0</v>
      </c>
      <c r="AL33" s="72">
        <f t="shared" si="17"/>
        <v>0</v>
      </c>
      <c r="AM33" s="72">
        <f t="shared" si="17"/>
        <v>0</v>
      </c>
      <c r="AN33" s="72">
        <f t="shared" si="17"/>
        <v>0</v>
      </c>
      <c r="AO33" s="72">
        <f t="shared" si="17"/>
        <v>0</v>
      </c>
      <c r="AP33" s="72">
        <f t="shared" si="17"/>
        <v>0</v>
      </c>
      <c r="AQ33" s="72">
        <f t="shared" si="17"/>
        <v>0</v>
      </c>
      <c r="AR33" s="72">
        <f t="shared" si="17"/>
        <v>0</v>
      </c>
      <c r="AS33" s="72">
        <f t="shared" si="17"/>
        <v>0</v>
      </c>
      <c r="AT33" s="72">
        <f t="shared" si="17"/>
        <v>0</v>
      </c>
      <c r="AU33" s="72">
        <f t="shared" si="17"/>
        <v>0</v>
      </c>
      <c r="AV33" s="72">
        <f t="shared" si="17"/>
        <v>0</v>
      </c>
      <c r="AW33" s="72">
        <f t="shared" si="17"/>
        <v>0</v>
      </c>
      <c r="AX33" s="72">
        <f t="shared" si="17"/>
        <v>0</v>
      </c>
      <c r="AY33" s="72">
        <f t="shared" si="17"/>
        <v>0</v>
      </c>
      <c r="AZ33" s="72">
        <f t="shared" si="17"/>
        <v>0</v>
      </c>
      <c r="BA33" s="72">
        <f t="shared" si="17"/>
        <v>0</v>
      </c>
      <c r="BB33" s="72">
        <f t="shared" si="17"/>
        <v>0</v>
      </c>
      <c r="BC33" s="72">
        <f t="shared" si="17"/>
        <v>0</v>
      </c>
      <c r="BD33" s="72">
        <f t="shared" si="17"/>
        <v>0</v>
      </c>
      <c r="BE33" s="72">
        <f t="shared" si="17"/>
        <v>0</v>
      </c>
      <c r="BF33" s="72">
        <f t="shared" si="17"/>
        <v>0</v>
      </c>
      <c r="BG33" s="72">
        <f t="shared" si="17"/>
        <v>0</v>
      </c>
      <c r="BH33" s="72">
        <f t="shared" si="17"/>
        <v>0</v>
      </c>
      <c r="BI33" s="72">
        <f t="shared" si="17"/>
        <v>0</v>
      </c>
      <c r="BJ33" s="72">
        <f t="shared" si="17"/>
        <v>0</v>
      </c>
    </row>
    <row r="34" spans="1:62" x14ac:dyDescent="0.25">
      <c r="B34" s="71"/>
      <c r="H34" s="72"/>
      <c r="I34" s="72"/>
      <c r="J34" s="72"/>
      <c r="M34" s="72">
        <f t="shared" ref="M34:AB38" si="18">M6-M15</f>
        <v>0</v>
      </c>
      <c r="N34" s="72">
        <f t="shared" si="18"/>
        <v>0</v>
      </c>
      <c r="O34" s="72">
        <f t="shared" si="18"/>
        <v>0</v>
      </c>
      <c r="P34" s="72">
        <f t="shared" si="18"/>
        <v>0</v>
      </c>
      <c r="Q34" s="72">
        <f t="shared" si="18"/>
        <v>0</v>
      </c>
      <c r="R34" s="72">
        <f t="shared" si="18"/>
        <v>0</v>
      </c>
      <c r="S34" s="72">
        <f t="shared" si="18"/>
        <v>0</v>
      </c>
      <c r="T34" s="72">
        <f t="shared" si="18"/>
        <v>0</v>
      </c>
      <c r="U34" s="72">
        <f t="shared" si="18"/>
        <v>0</v>
      </c>
      <c r="V34" s="72">
        <f t="shared" si="18"/>
        <v>0</v>
      </c>
      <c r="W34" s="72">
        <f t="shared" si="18"/>
        <v>0</v>
      </c>
      <c r="X34" s="72">
        <f t="shared" si="18"/>
        <v>0</v>
      </c>
      <c r="Y34" s="72">
        <f t="shared" si="18"/>
        <v>0</v>
      </c>
      <c r="Z34" s="72">
        <f t="shared" si="18"/>
        <v>0</v>
      </c>
      <c r="AA34" s="72">
        <f t="shared" si="18"/>
        <v>0</v>
      </c>
      <c r="AB34" s="72">
        <f t="shared" si="18"/>
        <v>0</v>
      </c>
      <c r="AC34" s="72">
        <f t="shared" si="17"/>
        <v>0</v>
      </c>
      <c r="AD34" s="72">
        <f t="shared" si="17"/>
        <v>0</v>
      </c>
      <c r="AE34" s="72">
        <f t="shared" si="17"/>
        <v>0</v>
      </c>
      <c r="AF34" s="72">
        <f t="shared" si="17"/>
        <v>0</v>
      </c>
      <c r="AG34" s="72">
        <f t="shared" si="17"/>
        <v>0</v>
      </c>
      <c r="AH34" s="72">
        <f t="shared" si="17"/>
        <v>0</v>
      </c>
      <c r="AI34" s="72">
        <f t="shared" si="17"/>
        <v>0</v>
      </c>
      <c r="AJ34" s="72">
        <f t="shared" si="17"/>
        <v>0</v>
      </c>
      <c r="AK34" s="72">
        <f t="shared" si="17"/>
        <v>0</v>
      </c>
      <c r="AL34" s="72">
        <f t="shared" si="17"/>
        <v>0</v>
      </c>
      <c r="AM34" s="72">
        <f t="shared" si="17"/>
        <v>0</v>
      </c>
      <c r="AN34" s="72">
        <f t="shared" si="17"/>
        <v>0</v>
      </c>
      <c r="AO34" s="72">
        <f t="shared" si="17"/>
        <v>0</v>
      </c>
      <c r="AP34" s="72">
        <f t="shared" si="17"/>
        <v>0</v>
      </c>
      <c r="AQ34" s="72">
        <f t="shared" si="17"/>
        <v>0</v>
      </c>
      <c r="AR34" s="72">
        <f t="shared" si="17"/>
        <v>0</v>
      </c>
      <c r="AS34" s="72">
        <f t="shared" si="17"/>
        <v>0</v>
      </c>
      <c r="AT34" s="72">
        <f t="shared" si="17"/>
        <v>0</v>
      </c>
      <c r="AU34" s="72">
        <f t="shared" si="17"/>
        <v>0</v>
      </c>
      <c r="AV34" s="72">
        <f t="shared" si="17"/>
        <v>0</v>
      </c>
      <c r="AW34" s="72">
        <f t="shared" si="17"/>
        <v>0</v>
      </c>
      <c r="AX34" s="72">
        <f t="shared" si="17"/>
        <v>0</v>
      </c>
      <c r="AY34" s="72">
        <f t="shared" si="17"/>
        <v>0</v>
      </c>
      <c r="AZ34" s="72">
        <f t="shared" si="17"/>
        <v>0</v>
      </c>
      <c r="BA34" s="72">
        <f t="shared" si="17"/>
        <v>0</v>
      </c>
      <c r="BB34" s="72">
        <f t="shared" si="17"/>
        <v>0</v>
      </c>
      <c r="BC34" s="72">
        <f t="shared" si="17"/>
        <v>0</v>
      </c>
      <c r="BD34" s="72">
        <f t="shared" si="17"/>
        <v>0</v>
      </c>
      <c r="BE34" s="72">
        <f t="shared" si="17"/>
        <v>0</v>
      </c>
      <c r="BF34" s="72">
        <f t="shared" si="17"/>
        <v>0</v>
      </c>
      <c r="BG34" s="72">
        <f t="shared" si="17"/>
        <v>0</v>
      </c>
      <c r="BH34" s="72">
        <f t="shared" si="17"/>
        <v>0</v>
      </c>
      <c r="BI34" s="72">
        <f t="shared" si="17"/>
        <v>0</v>
      </c>
      <c r="BJ34" s="72">
        <f t="shared" si="17"/>
        <v>0</v>
      </c>
    </row>
    <row r="35" spans="1:62" x14ac:dyDescent="0.25">
      <c r="A35" t="s">
        <v>37</v>
      </c>
      <c r="H35" s="72"/>
      <c r="I35" s="72"/>
      <c r="J35" s="72"/>
      <c r="M35" s="72">
        <f t="shared" si="18"/>
        <v>0</v>
      </c>
      <c r="N35" s="72">
        <f t="shared" si="17"/>
        <v>0</v>
      </c>
      <c r="O35" s="72">
        <f t="shared" si="17"/>
        <v>0</v>
      </c>
      <c r="P35" s="72">
        <f t="shared" si="17"/>
        <v>0</v>
      </c>
      <c r="Q35" s="72">
        <f t="shared" si="17"/>
        <v>0</v>
      </c>
      <c r="R35" s="72">
        <f t="shared" si="17"/>
        <v>0</v>
      </c>
      <c r="S35" s="72">
        <f t="shared" si="17"/>
        <v>0</v>
      </c>
      <c r="T35" s="72">
        <f t="shared" si="17"/>
        <v>0</v>
      </c>
      <c r="U35" s="72">
        <f t="shared" si="17"/>
        <v>0</v>
      </c>
      <c r="V35" s="72">
        <f t="shared" si="17"/>
        <v>0</v>
      </c>
      <c r="W35" s="72">
        <f t="shared" si="17"/>
        <v>0</v>
      </c>
      <c r="X35" s="72">
        <f t="shared" si="17"/>
        <v>0</v>
      </c>
      <c r="Y35" s="72">
        <f t="shared" si="17"/>
        <v>0</v>
      </c>
      <c r="Z35" s="72">
        <f t="shared" si="17"/>
        <v>0</v>
      </c>
      <c r="AA35" s="72">
        <f t="shared" si="17"/>
        <v>0</v>
      </c>
      <c r="AB35" s="72">
        <f t="shared" si="17"/>
        <v>0</v>
      </c>
      <c r="AC35" s="72">
        <f t="shared" si="17"/>
        <v>0</v>
      </c>
      <c r="AD35" s="72">
        <f t="shared" si="17"/>
        <v>0</v>
      </c>
      <c r="AE35" s="72">
        <f t="shared" si="17"/>
        <v>0</v>
      </c>
      <c r="AF35" s="72">
        <f t="shared" si="17"/>
        <v>0</v>
      </c>
      <c r="AG35" s="72">
        <f t="shared" si="17"/>
        <v>0</v>
      </c>
      <c r="AH35" s="72">
        <f t="shared" si="17"/>
        <v>0</v>
      </c>
      <c r="AI35" s="72">
        <f t="shared" si="17"/>
        <v>0</v>
      </c>
      <c r="AJ35" s="72">
        <f t="shared" si="17"/>
        <v>0</v>
      </c>
      <c r="AK35" s="72">
        <f t="shared" si="17"/>
        <v>0</v>
      </c>
      <c r="AL35" s="72">
        <f t="shared" si="17"/>
        <v>0</v>
      </c>
      <c r="AM35" s="72">
        <f t="shared" si="17"/>
        <v>0</v>
      </c>
      <c r="AN35" s="72">
        <f t="shared" si="17"/>
        <v>0</v>
      </c>
      <c r="AO35" s="72">
        <f t="shared" si="17"/>
        <v>0</v>
      </c>
      <c r="AP35" s="72">
        <f t="shared" si="17"/>
        <v>0</v>
      </c>
      <c r="AQ35" s="72">
        <f t="shared" si="17"/>
        <v>0</v>
      </c>
      <c r="AR35" s="72">
        <f t="shared" si="17"/>
        <v>0</v>
      </c>
      <c r="AS35" s="72">
        <f t="shared" si="17"/>
        <v>0</v>
      </c>
      <c r="AT35" s="72">
        <f t="shared" si="17"/>
        <v>0</v>
      </c>
      <c r="AU35" s="72">
        <f t="shared" si="17"/>
        <v>0</v>
      </c>
      <c r="AV35" s="72">
        <f t="shared" si="17"/>
        <v>0</v>
      </c>
      <c r="AW35" s="72">
        <f t="shared" si="17"/>
        <v>0</v>
      </c>
      <c r="AX35" s="72">
        <f t="shared" si="17"/>
        <v>0</v>
      </c>
      <c r="AY35" s="72">
        <f t="shared" si="17"/>
        <v>0</v>
      </c>
      <c r="AZ35" s="72">
        <f t="shared" si="17"/>
        <v>0</v>
      </c>
      <c r="BA35" s="72">
        <f t="shared" si="17"/>
        <v>0</v>
      </c>
      <c r="BB35" s="72">
        <f t="shared" si="17"/>
        <v>0</v>
      </c>
      <c r="BC35" s="72">
        <f t="shared" si="17"/>
        <v>0</v>
      </c>
      <c r="BD35" s="72">
        <f t="shared" si="17"/>
        <v>0</v>
      </c>
      <c r="BE35" s="72">
        <f t="shared" si="17"/>
        <v>0</v>
      </c>
      <c r="BF35" s="72">
        <f t="shared" si="17"/>
        <v>0</v>
      </c>
      <c r="BG35" s="72">
        <f t="shared" si="17"/>
        <v>0</v>
      </c>
      <c r="BH35" s="72">
        <f t="shared" si="17"/>
        <v>0</v>
      </c>
      <c r="BI35" s="72">
        <f t="shared" si="17"/>
        <v>0</v>
      </c>
      <c r="BJ35" s="72">
        <f t="shared" si="17"/>
        <v>0</v>
      </c>
    </row>
    <row r="36" spans="1:62" x14ac:dyDescent="0.25">
      <c r="B36" s="73">
        <v>0.5</v>
      </c>
      <c r="C36">
        <f>Sammanställning!$J$27*'Data - Rör ej!'!B36</f>
        <v>0</v>
      </c>
      <c r="D36" s="72">
        <f>Sammanställning!$J$38</f>
        <v>0</v>
      </c>
      <c r="E36" s="72">
        <f>Sammanställning!$J$44</f>
        <v>0</v>
      </c>
      <c r="F36" s="72">
        <f>Sammanställning!$J$49</f>
        <v>0</v>
      </c>
      <c r="G36" s="72">
        <f>Sammanställning!$J$54</f>
        <v>0</v>
      </c>
      <c r="H36" s="72">
        <f>SUM(C36:F36)-G36</f>
        <v>0</v>
      </c>
      <c r="I36" s="72"/>
      <c r="J36" s="72"/>
      <c r="M36" s="72">
        <f t="shared" si="18"/>
        <v>0</v>
      </c>
      <c r="N36" s="72">
        <f t="shared" si="17"/>
        <v>0</v>
      </c>
      <c r="O36" s="72">
        <f t="shared" si="17"/>
        <v>0</v>
      </c>
      <c r="P36" s="72">
        <f t="shared" si="17"/>
        <v>0</v>
      </c>
      <c r="Q36" s="72">
        <f t="shared" si="17"/>
        <v>0</v>
      </c>
      <c r="R36" s="72">
        <f t="shared" si="17"/>
        <v>0</v>
      </c>
      <c r="S36" s="72">
        <f t="shared" si="17"/>
        <v>0</v>
      </c>
      <c r="T36" s="72">
        <f t="shared" si="17"/>
        <v>0</v>
      </c>
      <c r="U36" s="72">
        <f t="shared" si="17"/>
        <v>0</v>
      </c>
      <c r="V36" s="72">
        <f t="shared" si="17"/>
        <v>0</v>
      </c>
      <c r="W36" s="72">
        <f t="shared" si="17"/>
        <v>0</v>
      </c>
      <c r="X36" s="72">
        <f t="shared" si="17"/>
        <v>0</v>
      </c>
      <c r="Y36" s="72">
        <f t="shared" si="17"/>
        <v>0</v>
      </c>
      <c r="Z36" s="72">
        <f t="shared" si="17"/>
        <v>0</v>
      </c>
      <c r="AA36" s="72">
        <f t="shared" si="17"/>
        <v>0</v>
      </c>
      <c r="AB36" s="72">
        <f t="shared" si="17"/>
        <v>0</v>
      </c>
      <c r="AC36" s="72">
        <f t="shared" si="17"/>
        <v>0</v>
      </c>
      <c r="AD36" s="72">
        <f t="shared" si="17"/>
        <v>0</v>
      </c>
      <c r="AE36" s="72">
        <f t="shared" si="17"/>
        <v>0</v>
      </c>
      <c r="AF36" s="72">
        <f t="shared" si="17"/>
        <v>0</v>
      </c>
      <c r="AG36" s="72">
        <f t="shared" si="17"/>
        <v>0</v>
      </c>
      <c r="AH36" s="72">
        <f t="shared" si="17"/>
        <v>0</v>
      </c>
      <c r="AI36" s="72">
        <f t="shared" si="17"/>
        <v>0</v>
      </c>
      <c r="AJ36" s="72">
        <f t="shared" si="17"/>
        <v>0</v>
      </c>
      <c r="AK36" s="72">
        <f t="shared" si="17"/>
        <v>0</v>
      </c>
      <c r="AL36" s="72">
        <f t="shared" si="17"/>
        <v>0</v>
      </c>
      <c r="AM36" s="72">
        <f t="shared" si="17"/>
        <v>0</v>
      </c>
      <c r="AN36" s="72">
        <f t="shared" si="17"/>
        <v>0</v>
      </c>
      <c r="AO36" s="72">
        <f t="shared" si="17"/>
        <v>0</v>
      </c>
      <c r="AP36" s="72">
        <f t="shared" si="17"/>
        <v>0</v>
      </c>
      <c r="AQ36" s="72">
        <f t="shared" si="17"/>
        <v>0</v>
      </c>
      <c r="AR36" s="72">
        <f t="shared" si="17"/>
        <v>0</v>
      </c>
      <c r="AS36" s="72">
        <f t="shared" si="17"/>
        <v>0</v>
      </c>
      <c r="AT36" s="72">
        <f t="shared" si="17"/>
        <v>0</v>
      </c>
      <c r="AU36" s="72">
        <f t="shared" si="17"/>
        <v>0</v>
      </c>
      <c r="AV36" s="72">
        <f t="shared" si="17"/>
        <v>0</v>
      </c>
      <c r="AW36" s="72">
        <f t="shared" si="17"/>
        <v>0</v>
      </c>
      <c r="AX36" s="72">
        <f t="shared" si="17"/>
        <v>0</v>
      </c>
      <c r="AY36" s="72">
        <f t="shared" si="17"/>
        <v>0</v>
      </c>
      <c r="AZ36" s="72">
        <f t="shared" si="17"/>
        <v>0</v>
      </c>
      <c r="BA36" s="72">
        <f t="shared" si="17"/>
        <v>0</v>
      </c>
      <c r="BB36" s="72">
        <f t="shared" si="17"/>
        <v>0</v>
      </c>
      <c r="BC36" s="72">
        <f t="shared" si="17"/>
        <v>0</v>
      </c>
      <c r="BD36" s="72">
        <f t="shared" si="17"/>
        <v>0</v>
      </c>
      <c r="BE36" s="72">
        <f t="shared" si="17"/>
        <v>0</v>
      </c>
      <c r="BF36" s="72">
        <f t="shared" si="17"/>
        <v>0</v>
      </c>
      <c r="BG36" s="72">
        <f t="shared" si="17"/>
        <v>0</v>
      </c>
      <c r="BH36" s="72">
        <f t="shared" si="17"/>
        <v>0</v>
      </c>
      <c r="BI36" s="72">
        <f t="shared" si="17"/>
        <v>0</v>
      </c>
      <c r="BJ36" s="72">
        <f t="shared" si="17"/>
        <v>0</v>
      </c>
    </row>
    <row r="37" spans="1:62" x14ac:dyDescent="0.25">
      <c r="B37" s="73">
        <v>0.75</v>
      </c>
      <c r="C37">
        <f>Sammanställning!$J$27*'Data - Rör ej!'!B37</f>
        <v>0</v>
      </c>
      <c r="D37" s="72">
        <f>Sammanställning!$J$38</f>
        <v>0</v>
      </c>
      <c r="E37" s="72">
        <f>Sammanställning!$J$44</f>
        <v>0</v>
      </c>
      <c r="F37" s="72">
        <f>Sammanställning!$J$49</f>
        <v>0</v>
      </c>
      <c r="G37" s="72">
        <f>Sammanställning!$J$54</f>
        <v>0</v>
      </c>
      <c r="H37" s="72">
        <f t="shared" ref="H37:H42" si="19">SUM(C37:F37)-G37</f>
        <v>0</v>
      </c>
      <c r="I37" s="72"/>
      <c r="J37" s="72"/>
      <c r="M37" s="72">
        <f t="shared" si="18"/>
        <v>0</v>
      </c>
      <c r="N37" s="72">
        <f t="shared" si="17"/>
        <v>0</v>
      </c>
      <c r="O37" s="72">
        <f t="shared" si="17"/>
        <v>0</v>
      </c>
      <c r="P37" s="72">
        <f t="shared" si="17"/>
        <v>0</v>
      </c>
      <c r="Q37" s="72">
        <f t="shared" si="17"/>
        <v>0</v>
      </c>
      <c r="R37" s="72">
        <f t="shared" si="17"/>
        <v>0</v>
      </c>
      <c r="S37" s="72">
        <f t="shared" si="17"/>
        <v>0</v>
      </c>
      <c r="T37" s="72">
        <f t="shared" si="17"/>
        <v>0</v>
      </c>
      <c r="U37" s="72">
        <f t="shared" si="17"/>
        <v>0</v>
      </c>
      <c r="V37" s="72">
        <f t="shared" si="17"/>
        <v>0</v>
      </c>
      <c r="W37" s="72">
        <f t="shared" si="17"/>
        <v>0</v>
      </c>
      <c r="X37" s="72">
        <f t="shared" si="17"/>
        <v>0</v>
      </c>
      <c r="Y37" s="72">
        <f t="shared" si="17"/>
        <v>0</v>
      </c>
      <c r="Z37" s="72">
        <f t="shared" si="17"/>
        <v>0</v>
      </c>
      <c r="AA37" s="72">
        <f t="shared" si="17"/>
        <v>0</v>
      </c>
      <c r="AB37" s="72">
        <f t="shared" si="17"/>
        <v>0</v>
      </c>
      <c r="AC37" s="72">
        <f t="shared" si="17"/>
        <v>0</v>
      </c>
      <c r="AD37" s="72">
        <f t="shared" si="17"/>
        <v>0</v>
      </c>
      <c r="AE37" s="72">
        <f t="shared" si="17"/>
        <v>0</v>
      </c>
      <c r="AF37" s="72">
        <f t="shared" si="17"/>
        <v>0</v>
      </c>
      <c r="AG37" s="72">
        <f t="shared" si="17"/>
        <v>0</v>
      </c>
      <c r="AH37" s="72">
        <f t="shared" si="17"/>
        <v>0</v>
      </c>
      <c r="AI37" s="72">
        <f t="shared" si="17"/>
        <v>0</v>
      </c>
      <c r="AJ37" s="72">
        <f t="shared" si="17"/>
        <v>0</v>
      </c>
      <c r="AK37" s="72">
        <f t="shared" si="17"/>
        <v>0</v>
      </c>
      <c r="AL37" s="72">
        <f t="shared" si="17"/>
        <v>0</v>
      </c>
      <c r="AM37" s="72">
        <f t="shared" si="17"/>
        <v>0</v>
      </c>
      <c r="AN37" s="72">
        <f t="shared" si="17"/>
        <v>0</v>
      </c>
      <c r="AO37" s="72">
        <f t="shared" si="17"/>
        <v>0</v>
      </c>
      <c r="AP37" s="72">
        <f t="shared" si="17"/>
        <v>0</v>
      </c>
      <c r="AQ37" s="72">
        <f t="shared" si="17"/>
        <v>0</v>
      </c>
      <c r="AR37" s="72">
        <f t="shared" si="17"/>
        <v>0</v>
      </c>
      <c r="AS37" s="72">
        <f t="shared" si="17"/>
        <v>0</v>
      </c>
      <c r="AT37" s="72">
        <f t="shared" si="17"/>
        <v>0</v>
      </c>
      <c r="AU37" s="72">
        <f t="shared" si="17"/>
        <v>0</v>
      </c>
      <c r="AV37" s="72">
        <f t="shared" si="17"/>
        <v>0</v>
      </c>
      <c r="AW37" s="72">
        <f t="shared" si="17"/>
        <v>0</v>
      </c>
      <c r="AX37" s="72">
        <f t="shared" si="17"/>
        <v>0</v>
      </c>
      <c r="AY37" s="72">
        <f t="shared" si="17"/>
        <v>0</v>
      </c>
      <c r="AZ37" s="72">
        <f t="shared" si="17"/>
        <v>0</v>
      </c>
      <c r="BA37" s="72">
        <f t="shared" si="17"/>
        <v>0</v>
      </c>
      <c r="BB37" s="72">
        <f t="shared" si="17"/>
        <v>0</v>
      </c>
      <c r="BC37" s="72">
        <f t="shared" si="17"/>
        <v>0</v>
      </c>
      <c r="BD37" s="72">
        <f t="shared" si="17"/>
        <v>0</v>
      </c>
      <c r="BE37" s="72">
        <f t="shared" si="17"/>
        <v>0</v>
      </c>
      <c r="BF37" s="72">
        <f t="shared" si="17"/>
        <v>0</v>
      </c>
      <c r="BG37" s="72">
        <f t="shared" si="17"/>
        <v>0</v>
      </c>
      <c r="BH37" s="72">
        <f t="shared" si="17"/>
        <v>0</v>
      </c>
      <c r="BI37" s="72">
        <f t="shared" si="17"/>
        <v>0</v>
      </c>
      <c r="BJ37" s="72">
        <f t="shared" si="17"/>
        <v>0</v>
      </c>
    </row>
    <row r="38" spans="1:62" ht="13" x14ac:dyDescent="0.3">
      <c r="B38" s="78">
        <v>1</v>
      </c>
      <c r="C38" s="60">
        <f>Sammanställning!$J$27*'Data - Rör ej!'!B38</f>
        <v>0</v>
      </c>
      <c r="D38" s="79">
        <f>Sammanställning!$J$38</f>
        <v>0</v>
      </c>
      <c r="E38" s="79">
        <f>Sammanställning!$J$44</f>
        <v>0</v>
      </c>
      <c r="F38" s="79">
        <f>Sammanställning!$J$49</f>
        <v>0</v>
      </c>
      <c r="G38" s="79">
        <f>Sammanställning!$J$54</f>
        <v>0</v>
      </c>
      <c r="H38" s="79">
        <f t="shared" si="19"/>
        <v>0</v>
      </c>
      <c r="I38" s="79"/>
      <c r="M38" s="72">
        <f t="shared" si="18"/>
        <v>0</v>
      </c>
      <c r="N38" s="72">
        <f t="shared" si="17"/>
        <v>0</v>
      </c>
      <c r="O38" s="72">
        <f t="shared" si="17"/>
        <v>0</v>
      </c>
      <c r="P38" s="72">
        <f t="shared" si="17"/>
        <v>0</v>
      </c>
      <c r="Q38" s="72">
        <f t="shared" si="17"/>
        <v>0</v>
      </c>
      <c r="R38" s="72">
        <f t="shared" si="17"/>
        <v>0</v>
      </c>
      <c r="S38" s="72">
        <f t="shared" si="17"/>
        <v>0</v>
      </c>
      <c r="T38" s="72">
        <f t="shared" si="17"/>
        <v>0</v>
      </c>
      <c r="U38" s="72">
        <f t="shared" si="17"/>
        <v>0</v>
      </c>
      <c r="V38" s="72">
        <f t="shared" si="17"/>
        <v>0</v>
      </c>
      <c r="W38" s="72">
        <f t="shared" si="17"/>
        <v>0</v>
      </c>
      <c r="X38" s="72">
        <f t="shared" si="17"/>
        <v>0</v>
      </c>
      <c r="Y38" s="72">
        <f t="shared" si="17"/>
        <v>0</v>
      </c>
      <c r="Z38" s="72">
        <f t="shared" si="17"/>
        <v>0</v>
      </c>
      <c r="AA38" s="72">
        <f t="shared" si="17"/>
        <v>0</v>
      </c>
      <c r="AB38" s="72">
        <f t="shared" si="17"/>
        <v>0</v>
      </c>
      <c r="AC38" s="72">
        <f t="shared" si="17"/>
        <v>0</v>
      </c>
      <c r="AD38" s="72">
        <f t="shared" si="17"/>
        <v>0</v>
      </c>
      <c r="AE38" s="72">
        <f t="shared" si="17"/>
        <v>0</v>
      </c>
      <c r="AF38" s="72">
        <f t="shared" si="17"/>
        <v>0</v>
      </c>
      <c r="AG38" s="72">
        <f t="shared" si="17"/>
        <v>0</v>
      </c>
      <c r="AH38" s="72">
        <f t="shared" si="17"/>
        <v>0</v>
      </c>
      <c r="AI38" s="72">
        <f t="shared" si="17"/>
        <v>0</v>
      </c>
      <c r="AJ38" s="72">
        <f t="shared" si="17"/>
        <v>0</v>
      </c>
      <c r="AK38" s="72">
        <f t="shared" si="17"/>
        <v>0</v>
      </c>
      <c r="AL38" s="72">
        <f t="shared" si="17"/>
        <v>0</v>
      </c>
      <c r="AM38" s="72">
        <f t="shared" ref="AM38:BJ38" si="20">AM10-AM19</f>
        <v>0</v>
      </c>
      <c r="AN38" s="72">
        <f t="shared" si="20"/>
        <v>0</v>
      </c>
      <c r="AO38" s="72">
        <f t="shared" si="20"/>
        <v>0</v>
      </c>
      <c r="AP38" s="72">
        <f t="shared" si="20"/>
        <v>0</v>
      </c>
      <c r="AQ38" s="72">
        <f t="shared" si="20"/>
        <v>0</v>
      </c>
      <c r="AR38" s="72">
        <f t="shared" si="20"/>
        <v>0</v>
      </c>
      <c r="AS38" s="72">
        <f t="shared" si="20"/>
        <v>0</v>
      </c>
      <c r="AT38" s="72">
        <f t="shared" si="20"/>
        <v>0</v>
      </c>
      <c r="AU38" s="72">
        <f t="shared" si="20"/>
        <v>0</v>
      </c>
      <c r="AV38" s="72">
        <f t="shared" si="20"/>
        <v>0</v>
      </c>
      <c r="AW38" s="72">
        <f t="shared" si="20"/>
        <v>0</v>
      </c>
      <c r="AX38" s="72">
        <f t="shared" si="20"/>
        <v>0</v>
      </c>
      <c r="AY38" s="72">
        <f t="shared" si="20"/>
        <v>0</v>
      </c>
      <c r="AZ38" s="72">
        <f t="shared" si="20"/>
        <v>0</v>
      </c>
      <c r="BA38" s="72">
        <f t="shared" si="20"/>
        <v>0</v>
      </c>
      <c r="BB38" s="72">
        <f t="shared" si="20"/>
        <v>0</v>
      </c>
      <c r="BC38" s="72">
        <f t="shared" si="20"/>
        <v>0</v>
      </c>
      <c r="BD38" s="72">
        <f t="shared" si="20"/>
        <v>0</v>
      </c>
      <c r="BE38" s="72">
        <f t="shared" si="20"/>
        <v>0</v>
      </c>
      <c r="BF38" s="72">
        <f t="shared" si="20"/>
        <v>0</v>
      </c>
      <c r="BG38" s="72">
        <f t="shared" si="20"/>
        <v>0</v>
      </c>
      <c r="BH38" s="72">
        <f t="shared" si="20"/>
        <v>0</v>
      </c>
      <c r="BI38" s="72">
        <f t="shared" si="20"/>
        <v>0</v>
      </c>
      <c r="BJ38" s="72">
        <f t="shared" si="20"/>
        <v>0</v>
      </c>
    </row>
    <row r="39" spans="1:62" x14ac:dyDescent="0.25">
      <c r="B39" s="73">
        <v>1.25</v>
      </c>
      <c r="C39">
        <f>Sammanställning!$J$27*'Data - Rör ej!'!B39</f>
        <v>0</v>
      </c>
      <c r="D39" s="72">
        <f>Sammanställning!$J$38</f>
        <v>0</v>
      </c>
      <c r="E39" s="72">
        <f>Sammanställning!$J$44</f>
        <v>0</v>
      </c>
      <c r="F39" s="72">
        <f>Sammanställning!$J$49</f>
        <v>0</v>
      </c>
      <c r="G39" s="72">
        <f>Sammanställning!$J$54</f>
        <v>0</v>
      </c>
      <c r="H39" s="72">
        <f t="shared" si="19"/>
        <v>0</v>
      </c>
      <c r="I39" s="72"/>
      <c r="J39" t="s">
        <v>6</v>
      </c>
      <c r="L39" s="72">
        <f>SUM(L33:L38)</f>
        <v>0</v>
      </c>
      <c r="M39" s="72">
        <f t="shared" ref="M39:BJ39" si="21">SUM(M33:M38)</f>
        <v>0</v>
      </c>
      <c r="N39" s="72">
        <f t="shared" si="21"/>
        <v>0</v>
      </c>
      <c r="O39" s="72">
        <f t="shared" si="21"/>
        <v>0</v>
      </c>
      <c r="P39" s="72">
        <f t="shared" si="21"/>
        <v>0</v>
      </c>
      <c r="Q39" s="72">
        <f t="shared" si="21"/>
        <v>0</v>
      </c>
      <c r="R39" s="72">
        <f t="shared" si="21"/>
        <v>0</v>
      </c>
      <c r="S39" s="72">
        <f t="shared" si="21"/>
        <v>0</v>
      </c>
      <c r="T39" s="72">
        <f t="shared" si="21"/>
        <v>0</v>
      </c>
      <c r="U39" s="72">
        <f t="shared" si="21"/>
        <v>0</v>
      </c>
      <c r="V39" s="72">
        <f t="shared" si="21"/>
        <v>0</v>
      </c>
      <c r="W39" s="72">
        <f t="shared" si="21"/>
        <v>0</v>
      </c>
      <c r="X39" s="72">
        <f t="shared" si="21"/>
        <v>0</v>
      </c>
      <c r="Y39" s="72">
        <f t="shared" si="21"/>
        <v>0</v>
      </c>
      <c r="Z39" s="72">
        <f t="shared" si="21"/>
        <v>0</v>
      </c>
      <c r="AA39" s="72">
        <f t="shared" si="21"/>
        <v>0</v>
      </c>
      <c r="AB39" s="72">
        <f t="shared" si="21"/>
        <v>0</v>
      </c>
      <c r="AC39" s="72">
        <f t="shared" si="21"/>
        <v>0</v>
      </c>
      <c r="AD39" s="72">
        <f t="shared" si="21"/>
        <v>0</v>
      </c>
      <c r="AE39" s="72">
        <f t="shared" si="21"/>
        <v>0</v>
      </c>
      <c r="AF39" s="72">
        <f t="shared" si="21"/>
        <v>0</v>
      </c>
      <c r="AG39" s="72">
        <f t="shared" si="21"/>
        <v>0</v>
      </c>
      <c r="AH39" s="72">
        <f t="shared" si="21"/>
        <v>0</v>
      </c>
      <c r="AI39" s="72">
        <f t="shared" si="21"/>
        <v>0</v>
      </c>
      <c r="AJ39" s="72">
        <f t="shared" si="21"/>
        <v>0</v>
      </c>
      <c r="AK39" s="72">
        <f t="shared" si="21"/>
        <v>0</v>
      </c>
      <c r="AL39" s="72">
        <f t="shared" si="21"/>
        <v>0</v>
      </c>
      <c r="AM39" s="72">
        <f t="shared" si="21"/>
        <v>0</v>
      </c>
      <c r="AN39" s="72">
        <f t="shared" si="21"/>
        <v>0</v>
      </c>
      <c r="AO39" s="72">
        <f t="shared" si="21"/>
        <v>0</v>
      </c>
      <c r="AP39" s="72">
        <f t="shared" si="21"/>
        <v>0</v>
      </c>
      <c r="AQ39" s="72">
        <f t="shared" si="21"/>
        <v>0</v>
      </c>
      <c r="AR39" s="72">
        <f t="shared" si="21"/>
        <v>0</v>
      </c>
      <c r="AS39" s="72">
        <f t="shared" si="21"/>
        <v>0</v>
      </c>
      <c r="AT39" s="72">
        <f t="shared" si="21"/>
        <v>0</v>
      </c>
      <c r="AU39" s="72">
        <f t="shared" si="21"/>
        <v>0</v>
      </c>
      <c r="AV39" s="72">
        <f t="shared" si="21"/>
        <v>0</v>
      </c>
      <c r="AW39" s="72">
        <f t="shared" si="21"/>
        <v>0</v>
      </c>
      <c r="AX39" s="72">
        <f t="shared" si="21"/>
        <v>0</v>
      </c>
      <c r="AY39" s="72">
        <f t="shared" si="21"/>
        <v>0</v>
      </c>
      <c r="AZ39" s="72">
        <f t="shared" si="21"/>
        <v>0</v>
      </c>
      <c r="BA39" s="72">
        <f t="shared" si="21"/>
        <v>0</v>
      </c>
      <c r="BB39" s="72">
        <f t="shared" si="21"/>
        <v>0</v>
      </c>
      <c r="BC39" s="72">
        <f t="shared" si="21"/>
        <v>0</v>
      </c>
      <c r="BD39" s="72">
        <f t="shared" si="21"/>
        <v>0</v>
      </c>
      <c r="BE39" s="72">
        <f t="shared" si="21"/>
        <v>0</v>
      </c>
      <c r="BF39" s="72">
        <f t="shared" si="21"/>
        <v>0</v>
      </c>
      <c r="BG39" s="72">
        <f t="shared" si="21"/>
        <v>0</v>
      </c>
      <c r="BH39" s="72">
        <f t="shared" si="21"/>
        <v>0</v>
      </c>
      <c r="BI39" s="72">
        <f t="shared" si="21"/>
        <v>0</v>
      </c>
      <c r="BJ39" s="72">
        <f t="shared" si="21"/>
        <v>0</v>
      </c>
    </row>
    <row r="40" spans="1:62" x14ac:dyDescent="0.25">
      <c r="B40" s="73">
        <v>1.5</v>
      </c>
      <c r="C40">
        <f>Sammanställning!$J$27*'Data - Rör ej!'!B40</f>
        <v>0</v>
      </c>
      <c r="D40" s="72">
        <f>Sammanställning!$J$38</f>
        <v>0</v>
      </c>
      <c r="E40" s="72">
        <f>Sammanställning!$J$44</f>
        <v>0</v>
      </c>
      <c r="F40" s="72">
        <f>Sammanställning!$J$49</f>
        <v>0</v>
      </c>
      <c r="G40" s="72">
        <f>Sammanställning!$J$54</f>
        <v>0</v>
      </c>
      <c r="H40" s="72">
        <f t="shared" si="19"/>
        <v>0</v>
      </c>
      <c r="I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</row>
    <row r="41" spans="1:62" ht="13" x14ac:dyDescent="0.3">
      <c r="B41" s="73">
        <v>1.75</v>
      </c>
      <c r="C41">
        <f>Sammanställning!$J$27*'Data - Rör ej!'!B41</f>
        <v>0</v>
      </c>
      <c r="D41" s="72">
        <f>Sammanställning!$J$38</f>
        <v>0</v>
      </c>
      <c r="E41" s="72">
        <f>Sammanställning!$J$44</f>
        <v>0</v>
      </c>
      <c r="F41" s="72">
        <f>Sammanställning!$J$49</f>
        <v>0</v>
      </c>
      <c r="G41" s="72">
        <f>Sammanställning!$J$54</f>
        <v>0</v>
      </c>
      <c r="H41" s="72">
        <f t="shared" si="19"/>
        <v>0</v>
      </c>
      <c r="I41" s="72"/>
      <c r="J41" s="60" t="s">
        <v>48</v>
      </c>
      <c r="K41" s="110" t="e">
        <f>IRR(L48:BJ48)</f>
        <v>#NUM!</v>
      </c>
    </row>
    <row r="42" spans="1:62" ht="13" x14ac:dyDescent="0.3">
      <c r="B42" s="73">
        <v>2</v>
      </c>
      <c r="C42">
        <f>Sammanställning!$J$27*'Data - Rör ej!'!B42</f>
        <v>0</v>
      </c>
      <c r="D42" s="72">
        <f>Sammanställning!$J$38</f>
        <v>0</v>
      </c>
      <c r="E42" s="72">
        <f>Sammanställning!$J$44</f>
        <v>0</v>
      </c>
      <c r="F42" s="72">
        <f>Sammanställning!$J$49</f>
        <v>0</v>
      </c>
      <c r="G42" s="72">
        <f>Sammanställning!$J$54</f>
        <v>0</v>
      </c>
      <c r="H42" s="72">
        <f t="shared" si="19"/>
        <v>0</v>
      </c>
      <c r="I42" s="72"/>
      <c r="J42" s="79" t="s">
        <v>55</v>
      </c>
      <c r="L42" s="72">
        <f>L22</f>
        <v>0</v>
      </c>
      <c r="M42" s="72">
        <f t="shared" ref="M42:AR42" si="22">M5-M23</f>
        <v>0</v>
      </c>
      <c r="N42" s="72">
        <f t="shared" si="22"/>
        <v>0</v>
      </c>
      <c r="O42" s="72">
        <f t="shared" si="22"/>
        <v>0</v>
      </c>
      <c r="P42" s="72">
        <f t="shared" si="22"/>
        <v>0</v>
      </c>
      <c r="Q42" s="72">
        <f t="shared" si="22"/>
        <v>0</v>
      </c>
      <c r="R42" s="72">
        <f t="shared" si="22"/>
        <v>0</v>
      </c>
      <c r="S42" s="72">
        <f t="shared" si="22"/>
        <v>0</v>
      </c>
      <c r="T42" s="72">
        <f t="shared" si="22"/>
        <v>0</v>
      </c>
      <c r="U42" s="72">
        <f t="shared" si="22"/>
        <v>0</v>
      </c>
      <c r="V42" s="72">
        <f t="shared" si="22"/>
        <v>0</v>
      </c>
      <c r="W42" s="72">
        <f t="shared" si="22"/>
        <v>0</v>
      </c>
      <c r="X42" s="72">
        <f t="shared" si="22"/>
        <v>0</v>
      </c>
      <c r="Y42" s="72">
        <f t="shared" si="22"/>
        <v>0</v>
      </c>
      <c r="Z42" s="72">
        <f t="shared" si="22"/>
        <v>0</v>
      </c>
      <c r="AA42" s="72">
        <f t="shared" si="22"/>
        <v>0</v>
      </c>
      <c r="AB42" s="72">
        <f t="shared" si="22"/>
        <v>0</v>
      </c>
      <c r="AC42" s="72">
        <f t="shared" si="22"/>
        <v>0</v>
      </c>
      <c r="AD42" s="72">
        <f t="shared" si="22"/>
        <v>0</v>
      </c>
      <c r="AE42" s="72">
        <f t="shared" si="22"/>
        <v>0</v>
      </c>
      <c r="AF42" s="72">
        <f t="shared" si="22"/>
        <v>0</v>
      </c>
      <c r="AG42" s="72">
        <f t="shared" si="22"/>
        <v>0</v>
      </c>
      <c r="AH42" s="72">
        <f t="shared" si="22"/>
        <v>0</v>
      </c>
      <c r="AI42" s="72">
        <f t="shared" si="22"/>
        <v>0</v>
      </c>
      <c r="AJ42" s="72">
        <f t="shared" si="22"/>
        <v>0</v>
      </c>
      <c r="AK42" s="72">
        <f t="shared" si="22"/>
        <v>0</v>
      </c>
      <c r="AL42" s="72">
        <f t="shared" si="22"/>
        <v>0</v>
      </c>
      <c r="AM42" s="72">
        <f t="shared" si="22"/>
        <v>0</v>
      </c>
      <c r="AN42" s="72">
        <f t="shared" si="22"/>
        <v>0</v>
      </c>
      <c r="AO42" s="72">
        <f t="shared" si="22"/>
        <v>0</v>
      </c>
      <c r="AP42" s="72">
        <f t="shared" si="22"/>
        <v>0</v>
      </c>
      <c r="AQ42" s="72">
        <f t="shared" si="22"/>
        <v>0</v>
      </c>
      <c r="AR42" s="72">
        <f t="shared" si="22"/>
        <v>0</v>
      </c>
      <c r="AS42" s="72">
        <f t="shared" ref="AS42:BJ42" si="23">AS5-AS23</f>
        <v>0</v>
      </c>
      <c r="AT42" s="72">
        <f t="shared" si="23"/>
        <v>0</v>
      </c>
      <c r="AU42" s="72">
        <f t="shared" si="23"/>
        <v>0</v>
      </c>
      <c r="AV42" s="72">
        <f t="shared" si="23"/>
        <v>0</v>
      </c>
      <c r="AW42" s="72">
        <f t="shared" si="23"/>
        <v>0</v>
      </c>
      <c r="AX42" s="72">
        <f t="shared" si="23"/>
        <v>0</v>
      </c>
      <c r="AY42" s="72">
        <f t="shared" si="23"/>
        <v>0</v>
      </c>
      <c r="AZ42" s="72">
        <f t="shared" si="23"/>
        <v>0</v>
      </c>
      <c r="BA42" s="72">
        <f t="shared" si="23"/>
        <v>0</v>
      </c>
      <c r="BB42" s="72">
        <f t="shared" si="23"/>
        <v>0</v>
      </c>
      <c r="BC42" s="72">
        <f t="shared" si="23"/>
        <v>0</v>
      </c>
      <c r="BD42" s="72">
        <f t="shared" si="23"/>
        <v>0</v>
      </c>
      <c r="BE42" s="72">
        <f t="shared" si="23"/>
        <v>0</v>
      </c>
      <c r="BF42" s="72">
        <f t="shared" si="23"/>
        <v>0</v>
      </c>
      <c r="BG42" s="72">
        <f t="shared" si="23"/>
        <v>0</v>
      </c>
      <c r="BH42" s="72">
        <f t="shared" si="23"/>
        <v>0</v>
      </c>
      <c r="BI42" s="72">
        <f t="shared" si="23"/>
        <v>0</v>
      </c>
      <c r="BJ42" s="72">
        <f t="shared" si="23"/>
        <v>0</v>
      </c>
    </row>
    <row r="43" spans="1:62" x14ac:dyDescent="0.25">
      <c r="B43" s="71"/>
      <c r="J43" s="72"/>
      <c r="M43" s="72">
        <f t="shared" ref="M43:AR43" si="24">M6-M24</f>
        <v>0</v>
      </c>
      <c r="N43" s="72">
        <f t="shared" si="24"/>
        <v>0</v>
      </c>
      <c r="O43" s="72">
        <f t="shared" si="24"/>
        <v>0</v>
      </c>
      <c r="P43" s="72">
        <f t="shared" si="24"/>
        <v>0</v>
      </c>
      <c r="Q43" s="72">
        <f t="shared" si="24"/>
        <v>0</v>
      </c>
      <c r="R43" s="72">
        <f t="shared" si="24"/>
        <v>0</v>
      </c>
      <c r="S43" s="72">
        <f t="shared" si="24"/>
        <v>0</v>
      </c>
      <c r="T43" s="72">
        <f t="shared" si="24"/>
        <v>0</v>
      </c>
      <c r="U43" s="72">
        <f t="shared" si="24"/>
        <v>0</v>
      </c>
      <c r="V43" s="72">
        <f t="shared" si="24"/>
        <v>0</v>
      </c>
      <c r="W43" s="72">
        <f t="shared" si="24"/>
        <v>0</v>
      </c>
      <c r="X43" s="72">
        <f t="shared" si="24"/>
        <v>0</v>
      </c>
      <c r="Y43" s="72">
        <f t="shared" si="24"/>
        <v>0</v>
      </c>
      <c r="Z43" s="72">
        <f t="shared" si="24"/>
        <v>0</v>
      </c>
      <c r="AA43" s="72">
        <f t="shared" si="24"/>
        <v>0</v>
      </c>
      <c r="AB43" s="72">
        <f t="shared" si="24"/>
        <v>0</v>
      </c>
      <c r="AC43" s="72">
        <f t="shared" si="24"/>
        <v>0</v>
      </c>
      <c r="AD43" s="72">
        <f t="shared" si="24"/>
        <v>0</v>
      </c>
      <c r="AE43" s="72">
        <f t="shared" si="24"/>
        <v>0</v>
      </c>
      <c r="AF43" s="72">
        <f t="shared" si="24"/>
        <v>0</v>
      </c>
      <c r="AG43" s="72">
        <f t="shared" si="24"/>
        <v>0</v>
      </c>
      <c r="AH43" s="72">
        <f t="shared" si="24"/>
        <v>0</v>
      </c>
      <c r="AI43" s="72">
        <f t="shared" si="24"/>
        <v>0</v>
      </c>
      <c r="AJ43" s="72">
        <f t="shared" si="24"/>
        <v>0</v>
      </c>
      <c r="AK43" s="72">
        <f t="shared" si="24"/>
        <v>0</v>
      </c>
      <c r="AL43" s="72">
        <f t="shared" si="24"/>
        <v>0</v>
      </c>
      <c r="AM43" s="72">
        <f t="shared" si="24"/>
        <v>0</v>
      </c>
      <c r="AN43" s="72">
        <f t="shared" si="24"/>
        <v>0</v>
      </c>
      <c r="AO43" s="72">
        <f t="shared" si="24"/>
        <v>0</v>
      </c>
      <c r="AP43" s="72">
        <f t="shared" si="24"/>
        <v>0</v>
      </c>
      <c r="AQ43" s="72">
        <f t="shared" si="24"/>
        <v>0</v>
      </c>
      <c r="AR43" s="72">
        <f t="shared" si="24"/>
        <v>0</v>
      </c>
      <c r="AS43" s="72">
        <f t="shared" ref="AS43:BJ43" si="25">AS6-AS24</f>
        <v>0</v>
      </c>
      <c r="AT43" s="72">
        <f t="shared" si="25"/>
        <v>0</v>
      </c>
      <c r="AU43" s="72">
        <f t="shared" si="25"/>
        <v>0</v>
      </c>
      <c r="AV43" s="72">
        <f t="shared" si="25"/>
        <v>0</v>
      </c>
      <c r="AW43" s="72">
        <f t="shared" si="25"/>
        <v>0</v>
      </c>
      <c r="AX43" s="72">
        <f t="shared" si="25"/>
        <v>0</v>
      </c>
      <c r="AY43" s="72">
        <f t="shared" si="25"/>
        <v>0</v>
      </c>
      <c r="AZ43" s="72">
        <f t="shared" si="25"/>
        <v>0</v>
      </c>
      <c r="BA43" s="72">
        <f t="shared" si="25"/>
        <v>0</v>
      </c>
      <c r="BB43" s="72">
        <f t="shared" si="25"/>
        <v>0</v>
      </c>
      <c r="BC43" s="72">
        <f t="shared" si="25"/>
        <v>0</v>
      </c>
      <c r="BD43" s="72">
        <f t="shared" si="25"/>
        <v>0</v>
      </c>
      <c r="BE43" s="72">
        <f t="shared" si="25"/>
        <v>0</v>
      </c>
      <c r="BF43" s="72">
        <f t="shared" si="25"/>
        <v>0</v>
      </c>
      <c r="BG43" s="72">
        <f t="shared" si="25"/>
        <v>0</v>
      </c>
      <c r="BH43" s="72">
        <f t="shared" si="25"/>
        <v>0</v>
      </c>
      <c r="BI43" s="72">
        <f t="shared" si="25"/>
        <v>0</v>
      </c>
      <c r="BJ43" s="72">
        <f t="shared" si="25"/>
        <v>0</v>
      </c>
    </row>
    <row r="44" spans="1:62" x14ac:dyDescent="0.25">
      <c r="B44" s="71"/>
      <c r="M44" s="72">
        <f t="shared" ref="M44:AR44" si="26">M7-M25</f>
        <v>0</v>
      </c>
      <c r="N44" s="72">
        <f t="shared" si="26"/>
        <v>0</v>
      </c>
      <c r="O44" s="72">
        <f t="shared" si="26"/>
        <v>0</v>
      </c>
      <c r="P44" s="72">
        <f t="shared" si="26"/>
        <v>0</v>
      </c>
      <c r="Q44" s="72">
        <f t="shared" si="26"/>
        <v>0</v>
      </c>
      <c r="R44" s="72">
        <f t="shared" si="26"/>
        <v>0</v>
      </c>
      <c r="S44" s="72">
        <f t="shared" si="26"/>
        <v>0</v>
      </c>
      <c r="T44" s="72">
        <f t="shared" si="26"/>
        <v>0</v>
      </c>
      <c r="U44" s="72">
        <f t="shared" si="26"/>
        <v>0</v>
      </c>
      <c r="V44" s="72">
        <f t="shared" si="26"/>
        <v>0</v>
      </c>
      <c r="W44" s="72">
        <f t="shared" si="26"/>
        <v>0</v>
      </c>
      <c r="X44" s="72">
        <f t="shared" si="26"/>
        <v>0</v>
      </c>
      <c r="Y44" s="72">
        <f t="shared" si="26"/>
        <v>0</v>
      </c>
      <c r="Z44" s="72">
        <f t="shared" si="26"/>
        <v>0</v>
      </c>
      <c r="AA44" s="72">
        <f t="shared" si="26"/>
        <v>0</v>
      </c>
      <c r="AB44" s="72">
        <f t="shared" si="26"/>
        <v>0</v>
      </c>
      <c r="AC44" s="72">
        <f t="shared" si="26"/>
        <v>0</v>
      </c>
      <c r="AD44" s="72">
        <f t="shared" si="26"/>
        <v>0</v>
      </c>
      <c r="AE44" s="72">
        <f t="shared" si="26"/>
        <v>0</v>
      </c>
      <c r="AF44" s="72">
        <f t="shared" si="26"/>
        <v>0</v>
      </c>
      <c r="AG44" s="72">
        <f t="shared" si="26"/>
        <v>0</v>
      </c>
      <c r="AH44" s="72">
        <f t="shared" si="26"/>
        <v>0</v>
      </c>
      <c r="AI44" s="72">
        <f t="shared" si="26"/>
        <v>0</v>
      </c>
      <c r="AJ44" s="72">
        <f t="shared" si="26"/>
        <v>0</v>
      </c>
      <c r="AK44" s="72">
        <f t="shared" si="26"/>
        <v>0</v>
      </c>
      <c r="AL44" s="72">
        <f t="shared" si="26"/>
        <v>0</v>
      </c>
      <c r="AM44" s="72">
        <f t="shared" si="26"/>
        <v>0</v>
      </c>
      <c r="AN44" s="72">
        <f t="shared" si="26"/>
        <v>0</v>
      </c>
      <c r="AO44" s="72">
        <f t="shared" si="26"/>
        <v>0</v>
      </c>
      <c r="AP44" s="72">
        <f t="shared" si="26"/>
        <v>0</v>
      </c>
      <c r="AQ44" s="72">
        <f t="shared" si="26"/>
        <v>0</v>
      </c>
      <c r="AR44" s="72">
        <f t="shared" si="26"/>
        <v>0</v>
      </c>
      <c r="AS44" s="72">
        <f t="shared" ref="AS44:BJ44" si="27">AS7-AS25</f>
        <v>0</v>
      </c>
      <c r="AT44" s="72">
        <f t="shared" si="27"/>
        <v>0</v>
      </c>
      <c r="AU44" s="72">
        <f t="shared" si="27"/>
        <v>0</v>
      </c>
      <c r="AV44" s="72">
        <f t="shared" si="27"/>
        <v>0</v>
      </c>
      <c r="AW44" s="72">
        <f t="shared" si="27"/>
        <v>0</v>
      </c>
      <c r="AX44" s="72">
        <f t="shared" si="27"/>
        <v>0</v>
      </c>
      <c r="AY44" s="72">
        <f t="shared" si="27"/>
        <v>0</v>
      </c>
      <c r="AZ44" s="72">
        <f t="shared" si="27"/>
        <v>0</v>
      </c>
      <c r="BA44" s="72">
        <f t="shared" si="27"/>
        <v>0</v>
      </c>
      <c r="BB44" s="72">
        <f t="shared" si="27"/>
        <v>0</v>
      </c>
      <c r="BC44" s="72">
        <f t="shared" si="27"/>
        <v>0</v>
      </c>
      <c r="BD44" s="72">
        <f t="shared" si="27"/>
        <v>0</v>
      </c>
      <c r="BE44" s="72">
        <f t="shared" si="27"/>
        <v>0</v>
      </c>
      <c r="BF44" s="72">
        <f t="shared" si="27"/>
        <v>0</v>
      </c>
      <c r="BG44" s="72">
        <f t="shared" si="27"/>
        <v>0</v>
      </c>
      <c r="BH44" s="72">
        <f t="shared" si="27"/>
        <v>0</v>
      </c>
      <c r="BI44" s="72">
        <f t="shared" si="27"/>
        <v>0</v>
      </c>
      <c r="BJ44" s="72">
        <f t="shared" si="27"/>
        <v>0</v>
      </c>
    </row>
    <row r="45" spans="1:62" x14ac:dyDescent="0.25">
      <c r="B45" s="71"/>
      <c r="M45" s="72">
        <f t="shared" ref="M45:AR45" si="28">M8-M26</f>
        <v>0</v>
      </c>
      <c r="N45" s="72">
        <f t="shared" si="28"/>
        <v>0</v>
      </c>
      <c r="O45" s="72">
        <f t="shared" si="28"/>
        <v>0</v>
      </c>
      <c r="P45" s="72">
        <f t="shared" si="28"/>
        <v>0</v>
      </c>
      <c r="Q45" s="72">
        <f t="shared" si="28"/>
        <v>0</v>
      </c>
      <c r="R45" s="72">
        <f t="shared" si="28"/>
        <v>0</v>
      </c>
      <c r="S45" s="72">
        <f t="shared" si="28"/>
        <v>0</v>
      </c>
      <c r="T45" s="72">
        <f t="shared" si="28"/>
        <v>0</v>
      </c>
      <c r="U45" s="72">
        <f t="shared" si="28"/>
        <v>0</v>
      </c>
      <c r="V45" s="72">
        <f t="shared" si="28"/>
        <v>0</v>
      </c>
      <c r="W45" s="72">
        <f t="shared" si="28"/>
        <v>0</v>
      </c>
      <c r="X45" s="72">
        <f t="shared" si="28"/>
        <v>0</v>
      </c>
      <c r="Y45" s="72">
        <f t="shared" si="28"/>
        <v>0</v>
      </c>
      <c r="Z45" s="72">
        <f t="shared" si="28"/>
        <v>0</v>
      </c>
      <c r="AA45" s="72">
        <f t="shared" si="28"/>
        <v>0</v>
      </c>
      <c r="AB45" s="72">
        <f t="shared" si="28"/>
        <v>0</v>
      </c>
      <c r="AC45" s="72">
        <f t="shared" si="28"/>
        <v>0</v>
      </c>
      <c r="AD45" s="72">
        <f t="shared" si="28"/>
        <v>0</v>
      </c>
      <c r="AE45" s="72">
        <f t="shared" si="28"/>
        <v>0</v>
      </c>
      <c r="AF45" s="72">
        <f t="shared" si="28"/>
        <v>0</v>
      </c>
      <c r="AG45" s="72">
        <f t="shared" si="28"/>
        <v>0</v>
      </c>
      <c r="AH45" s="72">
        <f t="shared" si="28"/>
        <v>0</v>
      </c>
      <c r="AI45" s="72">
        <f t="shared" si="28"/>
        <v>0</v>
      </c>
      <c r="AJ45" s="72">
        <f t="shared" si="28"/>
        <v>0</v>
      </c>
      <c r="AK45" s="72">
        <f t="shared" si="28"/>
        <v>0</v>
      </c>
      <c r="AL45" s="72">
        <f t="shared" si="28"/>
        <v>0</v>
      </c>
      <c r="AM45" s="72">
        <f t="shared" si="28"/>
        <v>0</v>
      </c>
      <c r="AN45" s="72">
        <f t="shared" si="28"/>
        <v>0</v>
      </c>
      <c r="AO45" s="72">
        <f t="shared" si="28"/>
        <v>0</v>
      </c>
      <c r="AP45" s="72">
        <f t="shared" si="28"/>
        <v>0</v>
      </c>
      <c r="AQ45" s="72">
        <f t="shared" si="28"/>
        <v>0</v>
      </c>
      <c r="AR45" s="72">
        <f t="shared" si="28"/>
        <v>0</v>
      </c>
      <c r="AS45" s="72">
        <f t="shared" ref="AS45:BJ45" si="29">AS8-AS26</f>
        <v>0</v>
      </c>
      <c r="AT45" s="72">
        <f t="shared" si="29"/>
        <v>0</v>
      </c>
      <c r="AU45" s="72">
        <f t="shared" si="29"/>
        <v>0</v>
      </c>
      <c r="AV45" s="72">
        <f t="shared" si="29"/>
        <v>0</v>
      </c>
      <c r="AW45" s="72">
        <f t="shared" si="29"/>
        <v>0</v>
      </c>
      <c r="AX45" s="72">
        <f t="shared" si="29"/>
        <v>0</v>
      </c>
      <c r="AY45" s="72">
        <f t="shared" si="29"/>
        <v>0</v>
      </c>
      <c r="AZ45" s="72">
        <f t="shared" si="29"/>
        <v>0</v>
      </c>
      <c r="BA45" s="72">
        <f t="shared" si="29"/>
        <v>0</v>
      </c>
      <c r="BB45" s="72">
        <f t="shared" si="29"/>
        <v>0</v>
      </c>
      <c r="BC45" s="72">
        <f t="shared" si="29"/>
        <v>0</v>
      </c>
      <c r="BD45" s="72">
        <f t="shared" si="29"/>
        <v>0</v>
      </c>
      <c r="BE45" s="72">
        <f t="shared" si="29"/>
        <v>0</v>
      </c>
      <c r="BF45" s="72">
        <f t="shared" si="29"/>
        <v>0</v>
      </c>
      <c r="BG45" s="72">
        <f t="shared" si="29"/>
        <v>0</v>
      </c>
      <c r="BH45" s="72">
        <f t="shared" si="29"/>
        <v>0</v>
      </c>
      <c r="BI45" s="72">
        <f t="shared" si="29"/>
        <v>0</v>
      </c>
      <c r="BJ45" s="72">
        <f t="shared" si="29"/>
        <v>0</v>
      </c>
    </row>
    <row r="46" spans="1:62" x14ac:dyDescent="0.25">
      <c r="B46" s="71"/>
      <c r="M46" s="72">
        <f t="shared" ref="M46:AR46" si="30">M9-M27</f>
        <v>0</v>
      </c>
      <c r="N46" s="72">
        <f t="shared" si="30"/>
        <v>0</v>
      </c>
      <c r="O46" s="72">
        <f t="shared" si="30"/>
        <v>0</v>
      </c>
      <c r="P46" s="72">
        <f t="shared" si="30"/>
        <v>0</v>
      </c>
      <c r="Q46" s="72">
        <f t="shared" si="30"/>
        <v>0</v>
      </c>
      <c r="R46" s="72">
        <f t="shared" si="30"/>
        <v>0</v>
      </c>
      <c r="S46" s="72">
        <f t="shared" si="30"/>
        <v>0</v>
      </c>
      <c r="T46" s="72">
        <f t="shared" si="30"/>
        <v>0</v>
      </c>
      <c r="U46" s="72">
        <f t="shared" si="30"/>
        <v>0</v>
      </c>
      <c r="V46" s="72">
        <f t="shared" si="30"/>
        <v>0</v>
      </c>
      <c r="W46" s="72">
        <f t="shared" si="30"/>
        <v>0</v>
      </c>
      <c r="X46" s="72">
        <f t="shared" si="30"/>
        <v>0</v>
      </c>
      <c r="Y46" s="72">
        <f t="shared" si="30"/>
        <v>0</v>
      </c>
      <c r="Z46" s="72">
        <f t="shared" si="30"/>
        <v>0</v>
      </c>
      <c r="AA46" s="72">
        <f t="shared" si="30"/>
        <v>0</v>
      </c>
      <c r="AB46" s="72">
        <f t="shared" si="30"/>
        <v>0</v>
      </c>
      <c r="AC46" s="72">
        <f t="shared" si="30"/>
        <v>0</v>
      </c>
      <c r="AD46" s="72">
        <f t="shared" si="30"/>
        <v>0</v>
      </c>
      <c r="AE46" s="72">
        <f t="shared" si="30"/>
        <v>0</v>
      </c>
      <c r="AF46" s="72">
        <f t="shared" si="30"/>
        <v>0</v>
      </c>
      <c r="AG46" s="72">
        <f t="shared" si="30"/>
        <v>0</v>
      </c>
      <c r="AH46" s="72">
        <f t="shared" si="30"/>
        <v>0</v>
      </c>
      <c r="AI46" s="72">
        <f t="shared" si="30"/>
        <v>0</v>
      </c>
      <c r="AJ46" s="72">
        <f t="shared" si="30"/>
        <v>0</v>
      </c>
      <c r="AK46" s="72">
        <f t="shared" si="30"/>
        <v>0</v>
      </c>
      <c r="AL46" s="72">
        <f t="shared" si="30"/>
        <v>0</v>
      </c>
      <c r="AM46" s="72">
        <f t="shared" si="30"/>
        <v>0</v>
      </c>
      <c r="AN46" s="72">
        <f t="shared" si="30"/>
        <v>0</v>
      </c>
      <c r="AO46" s="72">
        <f t="shared" si="30"/>
        <v>0</v>
      </c>
      <c r="AP46" s="72">
        <f t="shared" si="30"/>
        <v>0</v>
      </c>
      <c r="AQ46" s="72">
        <f t="shared" si="30"/>
        <v>0</v>
      </c>
      <c r="AR46" s="72">
        <f t="shared" si="30"/>
        <v>0</v>
      </c>
      <c r="AS46" s="72">
        <f t="shared" ref="AS46:BJ46" si="31">AS9-AS27</f>
        <v>0</v>
      </c>
      <c r="AT46" s="72">
        <f t="shared" si="31"/>
        <v>0</v>
      </c>
      <c r="AU46" s="72">
        <f t="shared" si="31"/>
        <v>0</v>
      </c>
      <c r="AV46" s="72">
        <f t="shared" si="31"/>
        <v>0</v>
      </c>
      <c r="AW46" s="72">
        <f t="shared" si="31"/>
        <v>0</v>
      </c>
      <c r="AX46" s="72">
        <f t="shared" si="31"/>
        <v>0</v>
      </c>
      <c r="AY46" s="72">
        <f t="shared" si="31"/>
        <v>0</v>
      </c>
      <c r="AZ46" s="72">
        <f t="shared" si="31"/>
        <v>0</v>
      </c>
      <c r="BA46" s="72">
        <f t="shared" si="31"/>
        <v>0</v>
      </c>
      <c r="BB46" s="72">
        <f t="shared" si="31"/>
        <v>0</v>
      </c>
      <c r="BC46" s="72">
        <f t="shared" si="31"/>
        <v>0</v>
      </c>
      <c r="BD46" s="72">
        <f t="shared" si="31"/>
        <v>0</v>
      </c>
      <c r="BE46" s="72">
        <f t="shared" si="31"/>
        <v>0</v>
      </c>
      <c r="BF46" s="72">
        <f t="shared" si="31"/>
        <v>0</v>
      </c>
      <c r="BG46" s="72">
        <f t="shared" si="31"/>
        <v>0</v>
      </c>
      <c r="BH46" s="72">
        <f t="shared" si="31"/>
        <v>0</v>
      </c>
      <c r="BI46" s="72">
        <f t="shared" si="31"/>
        <v>0</v>
      </c>
      <c r="BJ46" s="72">
        <f t="shared" si="31"/>
        <v>0</v>
      </c>
    </row>
    <row r="47" spans="1:62" x14ac:dyDescent="0.25">
      <c r="B47" s="71"/>
      <c r="M47" s="72">
        <f t="shared" ref="M47:AR47" si="32">M10-M28</f>
        <v>0</v>
      </c>
      <c r="N47" s="72">
        <f t="shared" si="32"/>
        <v>0</v>
      </c>
      <c r="O47" s="72">
        <f t="shared" si="32"/>
        <v>0</v>
      </c>
      <c r="P47" s="72">
        <f t="shared" si="32"/>
        <v>0</v>
      </c>
      <c r="Q47" s="72">
        <f t="shared" si="32"/>
        <v>0</v>
      </c>
      <c r="R47" s="72">
        <f t="shared" si="32"/>
        <v>0</v>
      </c>
      <c r="S47" s="72">
        <f t="shared" si="32"/>
        <v>0</v>
      </c>
      <c r="T47" s="72">
        <f t="shared" si="32"/>
        <v>0</v>
      </c>
      <c r="U47" s="72">
        <f t="shared" si="32"/>
        <v>0</v>
      </c>
      <c r="V47" s="72">
        <f t="shared" si="32"/>
        <v>0</v>
      </c>
      <c r="W47" s="72">
        <f t="shared" si="32"/>
        <v>0</v>
      </c>
      <c r="X47" s="72">
        <f t="shared" si="32"/>
        <v>0</v>
      </c>
      <c r="Y47" s="72">
        <f t="shared" si="32"/>
        <v>0</v>
      </c>
      <c r="Z47" s="72">
        <f t="shared" si="32"/>
        <v>0</v>
      </c>
      <c r="AA47" s="72">
        <f t="shared" si="32"/>
        <v>0</v>
      </c>
      <c r="AB47" s="72">
        <f t="shared" si="32"/>
        <v>0</v>
      </c>
      <c r="AC47" s="72">
        <f t="shared" si="32"/>
        <v>0</v>
      </c>
      <c r="AD47" s="72">
        <f t="shared" si="32"/>
        <v>0</v>
      </c>
      <c r="AE47" s="72">
        <f t="shared" si="32"/>
        <v>0</v>
      </c>
      <c r="AF47" s="72">
        <f t="shared" si="32"/>
        <v>0</v>
      </c>
      <c r="AG47" s="72">
        <f t="shared" si="32"/>
        <v>0</v>
      </c>
      <c r="AH47" s="72">
        <f t="shared" si="32"/>
        <v>0</v>
      </c>
      <c r="AI47" s="72">
        <f t="shared" si="32"/>
        <v>0</v>
      </c>
      <c r="AJ47" s="72">
        <f t="shared" si="32"/>
        <v>0</v>
      </c>
      <c r="AK47" s="72">
        <f t="shared" si="32"/>
        <v>0</v>
      </c>
      <c r="AL47" s="72">
        <f t="shared" si="32"/>
        <v>0</v>
      </c>
      <c r="AM47" s="72">
        <f t="shared" si="32"/>
        <v>0</v>
      </c>
      <c r="AN47" s="72">
        <f t="shared" si="32"/>
        <v>0</v>
      </c>
      <c r="AO47" s="72">
        <f t="shared" si="32"/>
        <v>0</v>
      </c>
      <c r="AP47" s="72">
        <f t="shared" si="32"/>
        <v>0</v>
      </c>
      <c r="AQ47" s="72">
        <f t="shared" si="32"/>
        <v>0</v>
      </c>
      <c r="AR47" s="72">
        <f t="shared" si="32"/>
        <v>0</v>
      </c>
      <c r="AS47" s="72">
        <f t="shared" ref="AS47:BJ47" si="33">AS10-AS28</f>
        <v>0</v>
      </c>
      <c r="AT47" s="72">
        <f t="shared" si="33"/>
        <v>0</v>
      </c>
      <c r="AU47" s="72">
        <f t="shared" si="33"/>
        <v>0</v>
      </c>
      <c r="AV47" s="72">
        <f t="shared" si="33"/>
        <v>0</v>
      </c>
      <c r="AW47" s="72">
        <f t="shared" si="33"/>
        <v>0</v>
      </c>
      <c r="AX47" s="72">
        <f t="shared" si="33"/>
        <v>0</v>
      </c>
      <c r="AY47" s="72">
        <f t="shared" si="33"/>
        <v>0</v>
      </c>
      <c r="AZ47" s="72">
        <f t="shared" si="33"/>
        <v>0</v>
      </c>
      <c r="BA47" s="72">
        <f t="shared" si="33"/>
        <v>0</v>
      </c>
      <c r="BB47" s="72">
        <f t="shared" si="33"/>
        <v>0</v>
      </c>
      <c r="BC47" s="72">
        <f t="shared" si="33"/>
        <v>0</v>
      </c>
      <c r="BD47" s="72">
        <f t="shared" si="33"/>
        <v>0</v>
      </c>
      <c r="BE47" s="72">
        <f t="shared" si="33"/>
        <v>0</v>
      </c>
      <c r="BF47" s="72">
        <f t="shared" si="33"/>
        <v>0</v>
      </c>
      <c r="BG47" s="72">
        <f t="shared" si="33"/>
        <v>0</v>
      </c>
      <c r="BH47" s="72">
        <f t="shared" si="33"/>
        <v>0</v>
      </c>
      <c r="BI47" s="72">
        <f t="shared" si="33"/>
        <v>0</v>
      </c>
      <c r="BJ47" s="72">
        <f t="shared" si="33"/>
        <v>0</v>
      </c>
    </row>
    <row r="48" spans="1:62" x14ac:dyDescent="0.25">
      <c r="B48" s="71"/>
      <c r="J48" t="s">
        <v>6</v>
      </c>
      <c r="L48" s="72">
        <f>SUM(L42:L47)</f>
        <v>0</v>
      </c>
      <c r="M48" s="72">
        <f t="shared" ref="M48" si="34">SUM(M42:M47)</f>
        <v>0</v>
      </c>
      <c r="N48" s="72">
        <f t="shared" ref="N48" si="35">SUM(N42:N47)</f>
        <v>0</v>
      </c>
      <c r="O48" s="72">
        <f t="shared" ref="O48" si="36">SUM(O42:O47)</f>
        <v>0</v>
      </c>
      <c r="P48" s="72">
        <f t="shared" ref="P48" si="37">SUM(P42:P47)</f>
        <v>0</v>
      </c>
      <c r="Q48" s="72">
        <f t="shared" ref="Q48" si="38">SUM(Q42:Q47)</f>
        <v>0</v>
      </c>
      <c r="R48" s="72">
        <f t="shared" ref="R48" si="39">SUM(R42:R47)</f>
        <v>0</v>
      </c>
      <c r="S48" s="72">
        <f t="shared" ref="S48" si="40">SUM(S42:S47)</f>
        <v>0</v>
      </c>
      <c r="T48" s="72">
        <f t="shared" ref="T48" si="41">SUM(T42:T47)</f>
        <v>0</v>
      </c>
      <c r="U48" s="72">
        <f t="shared" ref="U48" si="42">SUM(U42:U47)</f>
        <v>0</v>
      </c>
      <c r="V48" s="72">
        <f t="shared" ref="V48" si="43">SUM(V42:V47)</f>
        <v>0</v>
      </c>
      <c r="W48" s="72">
        <f t="shared" ref="W48" si="44">SUM(W42:W47)</f>
        <v>0</v>
      </c>
      <c r="X48" s="72">
        <f t="shared" ref="X48" si="45">SUM(X42:X47)</f>
        <v>0</v>
      </c>
      <c r="Y48" s="72">
        <f t="shared" ref="Y48" si="46">SUM(Y42:Y47)</f>
        <v>0</v>
      </c>
      <c r="Z48" s="72">
        <f t="shared" ref="Z48" si="47">SUM(Z42:Z47)</f>
        <v>0</v>
      </c>
      <c r="AA48" s="72">
        <f t="shared" ref="AA48" si="48">SUM(AA42:AA47)</f>
        <v>0</v>
      </c>
      <c r="AB48" s="72">
        <f t="shared" ref="AB48" si="49">SUM(AB42:AB47)</f>
        <v>0</v>
      </c>
      <c r="AC48" s="72">
        <f t="shared" ref="AC48" si="50">SUM(AC42:AC47)</f>
        <v>0</v>
      </c>
      <c r="AD48" s="72">
        <f t="shared" ref="AD48" si="51">SUM(AD42:AD47)</f>
        <v>0</v>
      </c>
      <c r="AE48" s="72">
        <f t="shared" ref="AE48" si="52">SUM(AE42:AE47)</f>
        <v>0</v>
      </c>
      <c r="AF48" s="72">
        <f t="shared" ref="AF48" si="53">SUM(AF42:AF47)</f>
        <v>0</v>
      </c>
      <c r="AG48" s="72">
        <f t="shared" ref="AG48" si="54">SUM(AG42:AG47)</f>
        <v>0</v>
      </c>
      <c r="AH48" s="72">
        <f t="shared" ref="AH48" si="55">SUM(AH42:AH47)</f>
        <v>0</v>
      </c>
      <c r="AI48" s="72">
        <f t="shared" ref="AI48" si="56">SUM(AI42:AI47)</f>
        <v>0</v>
      </c>
      <c r="AJ48" s="72">
        <f t="shared" ref="AJ48" si="57">SUM(AJ42:AJ47)</f>
        <v>0</v>
      </c>
      <c r="AK48" s="72">
        <f t="shared" ref="AK48" si="58">SUM(AK42:AK47)</f>
        <v>0</v>
      </c>
      <c r="AL48" s="72">
        <f t="shared" ref="AL48" si="59">SUM(AL42:AL47)</f>
        <v>0</v>
      </c>
      <c r="AM48" s="72">
        <f t="shared" ref="AM48" si="60">SUM(AM42:AM47)</f>
        <v>0</v>
      </c>
      <c r="AN48" s="72">
        <f t="shared" ref="AN48" si="61">SUM(AN42:AN47)</f>
        <v>0</v>
      </c>
      <c r="AO48" s="72">
        <f t="shared" ref="AO48" si="62">SUM(AO42:AO47)</f>
        <v>0</v>
      </c>
      <c r="AP48" s="72">
        <f t="shared" ref="AP48" si="63">SUM(AP42:AP47)</f>
        <v>0</v>
      </c>
      <c r="AQ48" s="72">
        <f t="shared" ref="AQ48" si="64">SUM(AQ42:AQ47)</f>
        <v>0</v>
      </c>
      <c r="AR48" s="72">
        <f t="shared" ref="AR48" si="65">SUM(AR42:AR47)</f>
        <v>0</v>
      </c>
      <c r="AS48" s="72">
        <f t="shared" ref="AS48" si="66">SUM(AS42:AS47)</f>
        <v>0</v>
      </c>
      <c r="AT48" s="72">
        <f t="shared" ref="AT48" si="67">SUM(AT42:AT47)</f>
        <v>0</v>
      </c>
      <c r="AU48" s="72">
        <f t="shared" ref="AU48" si="68">SUM(AU42:AU47)</f>
        <v>0</v>
      </c>
      <c r="AV48" s="72">
        <f t="shared" ref="AV48" si="69">SUM(AV42:AV47)</f>
        <v>0</v>
      </c>
      <c r="AW48" s="72">
        <f t="shared" ref="AW48" si="70">SUM(AW42:AW47)</f>
        <v>0</v>
      </c>
      <c r="AX48" s="72">
        <f t="shared" ref="AX48" si="71">SUM(AX42:AX47)</f>
        <v>0</v>
      </c>
      <c r="AY48" s="72">
        <f t="shared" ref="AY48" si="72">SUM(AY42:AY47)</f>
        <v>0</v>
      </c>
      <c r="AZ48" s="72">
        <f t="shared" ref="AZ48" si="73">SUM(AZ42:AZ47)</f>
        <v>0</v>
      </c>
      <c r="BA48" s="72">
        <f t="shared" ref="BA48" si="74">SUM(BA42:BA47)</f>
        <v>0</v>
      </c>
      <c r="BB48" s="72">
        <f t="shared" ref="BB48" si="75">SUM(BB42:BB47)</f>
        <v>0</v>
      </c>
      <c r="BC48" s="72">
        <f t="shared" ref="BC48" si="76">SUM(BC42:BC47)</f>
        <v>0</v>
      </c>
      <c r="BD48" s="72">
        <f t="shared" ref="BD48" si="77">SUM(BD42:BD47)</f>
        <v>0</v>
      </c>
      <c r="BE48" s="72">
        <f t="shared" ref="BE48" si="78">SUM(BE42:BE47)</f>
        <v>0</v>
      </c>
      <c r="BF48" s="72">
        <f t="shared" ref="BF48" si="79">SUM(BF42:BF47)</f>
        <v>0</v>
      </c>
      <c r="BG48" s="72">
        <f t="shared" ref="BG48" si="80">SUM(BG42:BG47)</f>
        <v>0</v>
      </c>
      <c r="BH48" s="72">
        <f t="shared" ref="BH48" si="81">SUM(BH42:BH47)</f>
        <v>0</v>
      </c>
      <c r="BI48" s="72">
        <f t="shared" ref="BI48" si="82">SUM(BI42:BI47)</f>
        <v>0</v>
      </c>
      <c r="BJ48" s="72">
        <f t="shared" ref="BJ48" si="83">SUM(BJ42:BJ47)</f>
        <v>0</v>
      </c>
    </row>
    <row r="49" spans="2:2" x14ac:dyDescent="0.25">
      <c r="B49" s="71"/>
    </row>
    <row r="50" spans="2:2" x14ac:dyDescent="0.25">
      <c r="B50" s="71"/>
    </row>
    <row r="51" spans="2:2" x14ac:dyDescent="0.25">
      <c r="B51" s="71"/>
    </row>
    <row r="52" spans="2:2" x14ac:dyDescent="0.25">
      <c r="B52" s="71"/>
    </row>
    <row r="53" spans="2:2" x14ac:dyDescent="0.25">
      <c r="B53" s="71"/>
    </row>
    <row r="54" spans="2:2" x14ac:dyDescent="0.25">
      <c r="B54" s="71"/>
    </row>
    <row r="55" spans="2:2" x14ac:dyDescent="0.25">
      <c r="B55" s="71"/>
    </row>
    <row r="56" spans="2:2" x14ac:dyDescent="0.25">
      <c r="B56" s="71"/>
    </row>
    <row r="57" spans="2:2" x14ac:dyDescent="0.25">
      <c r="B57" s="71"/>
    </row>
    <row r="58" spans="2:2" x14ac:dyDescent="0.25">
      <c r="B58" s="71"/>
    </row>
    <row r="59" spans="2:2" x14ac:dyDescent="0.25">
      <c r="B59" s="71"/>
    </row>
    <row r="60" spans="2:2" x14ac:dyDescent="0.25">
      <c r="B60" s="71"/>
    </row>
    <row r="61" spans="2:2" x14ac:dyDescent="0.25">
      <c r="B61" s="71"/>
    </row>
    <row r="62" spans="2:2" x14ac:dyDescent="0.25">
      <c r="B62" s="71"/>
    </row>
    <row r="63" spans="2:2" x14ac:dyDescent="0.25">
      <c r="B63" s="71"/>
    </row>
    <row r="64" spans="2:2" x14ac:dyDescent="0.25">
      <c r="B64" s="71"/>
    </row>
    <row r="65" spans="1:10" x14ac:dyDescent="0.25">
      <c r="B65" s="71"/>
    </row>
    <row r="66" spans="1:10" x14ac:dyDescent="0.25">
      <c r="B66" s="71"/>
    </row>
    <row r="67" spans="1:10" ht="13" x14ac:dyDescent="0.3">
      <c r="A67" s="60" t="s">
        <v>38</v>
      </c>
      <c r="D67" s="73"/>
      <c r="E67" s="73"/>
      <c r="F67" s="73"/>
      <c r="G67" s="73"/>
      <c r="H67" s="73"/>
      <c r="I67" s="73"/>
    </row>
    <row r="68" spans="1:10" x14ac:dyDescent="0.25">
      <c r="J68" s="73"/>
    </row>
    <row r="69" spans="1:10" ht="13" x14ac:dyDescent="0.3">
      <c r="A69" t="s">
        <v>35</v>
      </c>
      <c r="C69" s="74" t="str">
        <f>Sammanställning!$C$27</f>
        <v>Investeringskostnad (SEK)</v>
      </c>
      <c r="D69" s="74" t="str">
        <f>Sammanställning!$B$38</f>
        <v>Nuvärde Energikostnad, totalt (SEK)</v>
      </c>
      <c r="E69" s="74" t="str">
        <f>Sammanställning!$B$44</f>
        <v>Nuvärde Underhållskostnader (SEK)</v>
      </c>
      <c r="F69" s="75" t="str">
        <f>Sammanställning!$B$49</f>
        <v>Nuvärde Miljökostnad (SEK)</v>
      </c>
      <c r="G69" s="74" t="str">
        <f>Sammanställning!$B$54</f>
        <v>Nuvärde restvärde (SEK)</v>
      </c>
      <c r="H69" s="74" t="str">
        <f>Sammanställning!$B$58</f>
        <v>LCC-kostnad (SEK)</v>
      </c>
      <c r="I69" s="74"/>
    </row>
    <row r="70" spans="1:10" ht="13" x14ac:dyDescent="0.3">
      <c r="B70" s="73">
        <v>0.5</v>
      </c>
      <c r="C70" s="72">
        <f>Sammanställning!$F$27</f>
        <v>0</v>
      </c>
      <c r="D70" s="72">
        <f>Sammanställning!$F$38*B70</f>
        <v>0</v>
      </c>
      <c r="E70" s="72">
        <f>Sammanställning!$F$44</f>
        <v>0</v>
      </c>
      <c r="F70" s="72">
        <f>Sammanställning!$F$49</f>
        <v>0</v>
      </c>
      <c r="G70" s="72">
        <f>Sammanställning!$F$54</f>
        <v>0</v>
      </c>
      <c r="H70" s="72">
        <f>SUM(C70:F70)-G70</f>
        <v>0</v>
      </c>
      <c r="I70" s="72"/>
      <c r="J70" s="74"/>
    </row>
    <row r="71" spans="1:10" x14ac:dyDescent="0.25">
      <c r="B71" s="73">
        <v>0.75</v>
      </c>
      <c r="C71" s="72">
        <f>Sammanställning!$F$27</f>
        <v>0</v>
      </c>
      <c r="D71" s="72">
        <f>Sammanställning!$F$38*B71</f>
        <v>0</v>
      </c>
      <c r="E71" s="72">
        <f>Sammanställning!$F$44</f>
        <v>0</v>
      </c>
      <c r="F71" s="72">
        <f>Sammanställning!$F$49</f>
        <v>0</v>
      </c>
      <c r="G71" s="72">
        <f>Sammanställning!$F$54</f>
        <v>0</v>
      </c>
      <c r="H71" s="72">
        <f t="shared" ref="H71:H76" si="84">SUM(C71:F71)-G71</f>
        <v>0</v>
      </c>
      <c r="I71" s="72"/>
      <c r="J71" s="72"/>
    </row>
    <row r="72" spans="1:10" ht="13" x14ac:dyDescent="0.3">
      <c r="B72" s="78">
        <v>1</v>
      </c>
      <c r="C72" s="79">
        <f>Sammanställning!$F$27</f>
        <v>0</v>
      </c>
      <c r="D72" s="79">
        <f>Sammanställning!$F$38*B72</f>
        <v>0</v>
      </c>
      <c r="E72" s="79">
        <f>Sammanställning!$F$44</f>
        <v>0</v>
      </c>
      <c r="F72" s="79">
        <f>Sammanställning!$F$49</f>
        <v>0</v>
      </c>
      <c r="G72" s="79">
        <f>Sammanställning!$F$54</f>
        <v>0</v>
      </c>
      <c r="H72" s="79">
        <f t="shared" si="84"/>
        <v>0</v>
      </c>
      <c r="I72" s="79"/>
      <c r="J72" s="72"/>
    </row>
    <row r="73" spans="1:10" ht="13" x14ac:dyDescent="0.3">
      <c r="B73" s="73">
        <v>1.25</v>
      </c>
      <c r="C73" s="72">
        <f>Sammanställning!$F$27</f>
        <v>0</v>
      </c>
      <c r="D73" s="72">
        <f>Sammanställning!$F$38*B73</f>
        <v>0</v>
      </c>
      <c r="E73" s="72">
        <f>Sammanställning!$F$44</f>
        <v>0</v>
      </c>
      <c r="F73" s="72">
        <f>Sammanställning!$F$49</f>
        <v>0</v>
      </c>
      <c r="G73" s="72">
        <f>Sammanställning!$F$54</f>
        <v>0</v>
      </c>
      <c r="H73" s="72">
        <f t="shared" si="84"/>
        <v>0</v>
      </c>
      <c r="I73" s="72"/>
      <c r="J73" s="79"/>
    </row>
    <row r="74" spans="1:10" x14ac:dyDescent="0.25">
      <c r="B74" s="73">
        <v>1.5</v>
      </c>
      <c r="C74" s="72">
        <f>Sammanställning!$F$27</f>
        <v>0</v>
      </c>
      <c r="D74" s="72">
        <f>Sammanställning!$F$38*B74</f>
        <v>0</v>
      </c>
      <c r="E74" s="72">
        <f>Sammanställning!$F$44</f>
        <v>0</v>
      </c>
      <c r="F74" s="72">
        <f>Sammanställning!$F$49</f>
        <v>0</v>
      </c>
      <c r="G74" s="72">
        <f>Sammanställning!$F$54</f>
        <v>0</v>
      </c>
      <c r="H74" s="72">
        <f t="shared" si="84"/>
        <v>0</v>
      </c>
      <c r="I74" s="72"/>
      <c r="J74" s="72"/>
    </row>
    <row r="75" spans="1:10" x14ac:dyDescent="0.25">
      <c r="B75" s="73">
        <v>1.75</v>
      </c>
      <c r="C75" s="72">
        <f>Sammanställning!$F$27</f>
        <v>0</v>
      </c>
      <c r="D75" s="72">
        <f>Sammanställning!$F$38*B75</f>
        <v>0</v>
      </c>
      <c r="E75" s="72">
        <f>Sammanställning!$F$44</f>
        <v>0</v>
      </c>
      <c r="F75" s="72">
        <f>Sammanställning!$F$49</f>
        <v>0</v>
      </c>
      <c r="G75" s="72">
        <f>Sammanställning!$F$54</f>
        <v>0</v>
      </c>
      <c r="H75" s="72">
        <f t="shared" si="84"/>
        <v>0</v>
      </c>
      <c r="I75" s="72"/>
      <c r="J75" s="72"/>
    </row>
    <row r="76" spans="1:10" x14ac:dyDescent="0.25">
      <c r="B76" s="73">
        <v>2</v>
      </c>
      <c r="C76" s="72">
        <f>Sammanställning!$F$27</f>
        <v>0</v>
      </c>
      <c r="D76" s="72">
        <f>Sammanställning!$F$38*B76</f>
        <v>0</v>
      </c>
      <c r="E76" s="72">
        <f>Sammanställning!$F$44</f>
        <v>0</v>
      </c>
      <c r="F76" s="72">
        <f>Sammanställning!$F$49</f>
        <v>0</v>
      </c>
      <c r="G76" s="72">
        <f>Sammanställning!$F$54</f>
        <v>0</v>
      </c>
      <c r="H76" s="72">
        <f t="shared" si="84"/>
        <v>0</v>
      </c>
      <c r="I76" s="72"/>
      <c r="J76" s="72"/>
    </row>
    <row r="77" spans="1:10" x14ac:dyDescent="0.25">
      <c r="B77" s="71"/>
      <c r="H77" s="72"/>
      <c r="I77" s="72"/>
      <c r="J77" s="72"/>
    </row>
    <row r="78" spans="1:10" ht="13" x14ac:dyDescent="0.3">
      <c r="A78" t="s">
        <v>36</v>
      </c>
      <c r="C78" s="74" t="str">
        <f>Sammanställning!$C$27</f>
        <v>Investeringskostnad (SEK)</v>
      </c>
      <c r="D78" s="74" t="str">
        <f>Sammanställning!$B$38</f>
        <v>Nuvärde Energikostnad, totalt (SEK)</v>
      </c>
      <c r="E78" s="74" t="str">
        <f>Sammanställning!$B$44</f>
        <v>Nuvärde Underhållskostnader (SEK)</v>
      </c>
      <c r="F78" s="75" t="str">
        <f>Sammanställning!$B$49</f>
        <v>Nuvärde Miljökostnad (SEK)</v>
      </c>
      <c r="G78" s="74" t="str">
        <f>Sammanställning!$B$54</f>
        <v>Nuvärde restvärde (SEK)</v>
      </c>
      <c r="H78" s="74" t="str">
        <f>Sammanställning!$B$58</f>
        <v>LCC-kostnad (SEK)</v>
      </c>
      <c r="I78" s="74"/>
      <c r="J78" s="72"/>
    </row>
    <row r="79" spans="1:10" ht="13" x14ac:dyDescent="0.3">
      <c r="B79" s="73">
        <v>0.5</v>
      </c>
      <c r="C79" s="72">
        <f>Sammanställning!$H$27</f>
        <v>0</v>
      </c>
      <c r="D79" s="72">
        <f>Sammanställning!$H$38*B79</f>
        <v>0</v>
      </c>
      <c r="E79" s="72">
        <f>Sammanställning!$H$44</f>
        <v>0</v>
      </c>
      <c r="F79" s="72">
        <f>Sammanställning!$H$49</f>
        <v>0</v>
      </c>
      <c r="G79" s="72">
        <f>Sammanställning!$H$54</f>
        <v>0</v>
      </c>
      <c r="H79" s="72">
        <f>SUM(C79:F79)-G79</f>
        <v>0</v>
      </c>
      <c r="I79" s="72"/>
      <c r="J79" s="74"/>
    </row>
    <row r="80" spans="1:10" x14ac:dyDescent="0.25">
      <c r="B80" s="73">
        <v>0.75</v>
      </c>
      <c r="C80" s="72">
        <f>Sammanställning!$H$27</f>
        <v>0</v>
      </c>
      <c r="D80" s="72">
        <f>Sammanställning!$H$38*B80</f>
        <v>0</v>
      </c>
      <c r="E80" s="72">
        <f>Sammanställning!$H$44</f>
        <v>0</v>
      </c>
      <c r="F80" s="72">
        <f>Sammanställning!$H$49</f>
        <v>0</v>
      </c>
      <c r="G80" s="72">
        <f>Sammanställning!$H$54</f>
        <v>0</v>
      </c>
      <c r="H80" s="72">
        <f t="shared" ref="H80:H85" si="85">SUM(C80:F80)-G80</f>
        <v>0</v>
      </c>
      <c r="I80" s="72"/>
      <c r="J80" s="72"/>
    </row>
    <row r="81" spans="1:10" ht="13" x14ac:dyDescent="0.3">
      <c r="B81" s="78">
        <v>1</v>
      </c>
      <c r="C81" s="79">
        <f>Sammanställning!$H$27</f>
        <v>0</v>
      </c>
      <c r="D81" s="79">
        <f>Sammanställning!$H$38*B81</f>
        <v>0</v>
      </c>
      <c r="E81" s="79">
        <f>Sammanställning!$H$44</f>
        <v>0</v>
      </c>
      <c r="F81" s="79">
        <f>Sammanställning!$H$49</f>
        <v>0</v>
      </c>
      <c r="G81" s="79">
        <f>Sammanställning!$H$54</f>
        <v>0</v>
      </c>
      <c r="H81" s="79">
        <f t="shared" si="85"/>
        <v>0</v>
      </c>
      <c r="I81" s="79"/>
      <c r="J81" s="72"/>
    </row>
    <row r="82" spans="1:10" ht="13" x14ac:dyDescent="0.3">
      <c r="B82" s="73">
        <v>1.25</v>
      </c>
      <c r="C82" s="72">
        <f>Sammanställning!$H$27</f>
        <v>0</v>
      </c>
      <c r="D82" s="72">
        <f>Sammanställning!$H$38*B82</f>
        <v>0</v>
      </c>
      <c r="E82" s="72">
        <f>Sammanställning!$H$44</f>
        <v>0</v>
      </c>
      <c r="F82" s="72">
        <f>Sammanställning!$H$49</f>
        <v>0</v>
      </c>
      <c r="G82" s="72">
        <f>Sammanställning!$H$54</f>
        <v>0</v>
      </c>
      <c r="H82" s="72">
        <f t="shared" si="85"/>
        <v>0</v>
      </c>
      <c r="I82" s="72"/>
      <c r="J82" s="79"/>
    </row>
    <row r="83" spans="1:10" x14ac:dyDescent="0.25">
      <c r="B83" s="73">
        <v>1.5</v>
      </c>
      <c r="C83" s="72">
        <f>Sammanställning!$H$27</f>
        <v>0</v>
      </c>
      <c r="D83" s="72">
        <f>Sammanställning!$H$38*B83</f>
        <v>0</v>
      </c>
      <c r="E83" s="72">
        <f>Sammanställning!$H$44</f>
        <v>0</v>
      </c>
      <c r="F83" s="72">
        <f>Sammanställning!$H$49</f>
        <v>0</v>
      </c>
      <c r="G83" s="72">
        <f>Sammanställning!$H$54</f>
        <v>0</v>
      </c>
      <c r="H83" s="72">
        <f t="shared" si="85"/>
        <v>0</v>
      </c>
      <c r="I83" s="72"/>
      <c r="J83" s="72"/>
    </row>
    <row r="84" spans="1:10" x14ac:dyDescent="0.25">
      <c r="B84" s="73">
        <v>1.75</v>
      </c>
      <c r="C84" s="72">
        <f>Sammanställning!$H$27</f>
        <v>0</v>
      </c>
      <c r="D84" s="72">
        <f>Sammanställning!$H$38*B84</f>
        <v>0</v>
      </c>
      <c r="E84" s="72">
        <f>Sammanställning!$H$44</f>
        <v>0</v>
      </c>
      <c r="F84" s="72">
        <f>Sammanställning!$H$49</f>
        <v>0</v>
      </c>
      <c r="G84" s="72">
        <f>Sammanställning!$H$54</f>
        <v>0</v>
      </c>
      <c r="H84" s="72">
        <f t="shared" si="85"/>
        <v>0</v>
      </c>
      <c r="I84" s="72"/>
      <c r="J84" s="72"/>
    </row>
    <row r="85" spans="1:10" x14ac:dyDescent="0.25">
      <c r="B85" s="73">
        <v>2</v>
      </c>
      <c r="C85" s="72">
        <f>Sammanställning!$H$27</f>
        <v>0</v>
      </c>
      <c r="D85" s="72">
        <f>Sammanställning!$H$38*B85</f>
        <v>0</v>
      </c>
      <c r="E85" s="72">
        <f>Sammanställning!$H$44</f>
        <v>0</v>
      </c>
      <c r="F85" s="72">
        <f>Sammanställning!$H$49</f>
        <v>0</v>
      </c>
      <c r="G85" s="72">
        <f>Sammanställning!$H$54</f>
        <v>0</v>
      </c>
      <c r="H85" s="72">
        <f t="shared" si="85"/>
        <v>0</v>
      </c>
      <c r="I85" s="72"/>
      <c r="J85" s="72"/>
    </row>
    <row r="86" spans="1:10" x14ac:dyDescent="0.25">
      <c r="B86" s="71"/>
      <c r="H86" s="72"/>
      <c r="I86" s="72"/>
      <c r="J86" s="72"/>
    </row>
    <row r="87" spans="1:10" ht="13" x14ac:dyDescent="0.3">
      <c r="A87" t="s">
        <v>37</v>
      </c>
      <c r="C87" s="74" t="str">
        <f>Sammanställning!$C$27</f>
        <v>Investeringskostnad (SEK)</v>
      </c>
      <c r="D87" s="74" t="str">
        <f>Sammanställning!$B$38</f>
        <v>Nuvärde Energikostnad, totalt (SEK)</v>
      </c>
      <c r="E87" s="74" t="str">
        <f>Sammanställning!$B$44</f>
        <v>Nuvärde Underhållskostnader (SEK)</v>
      </c>
      <c r="F87" s="75" t="str">
        <f>Sammanställning!$B$49</f>
        <v>Nuvärde Miljökostnad (SEK)</v>
      </c>
      <c r="G87" s="74" t="str">
        <f>Sammanställning!$B$54</f>
        <v>Nuvärde restvärde (SEK)</v>
      </c>
      <c r="H87" s="74" t="str">
        <f>Sammanställning!$B$58</f>
        <v>LCC-kostnad (SEK)</v>
      </c>
      <c r="I87" s="74"/>
      <c r="J87" s="72"/>
    </row>
    <row r="88" spans="1:10" ht="13" x14ac:dyDescent="0.3">
      <c r="B88" s="73">
        <v>0.5</v>
      </c>
      <c r="C88" s="72">
        <f>Sammanställning!$J$27</f>
        <v>0</v>
      </c>
      <c r="D88" s="72">
        <f>Sammanställning!$J$38*B88</f>
        <v>0</v>
      </c>
      <c r="E88" s="72">
        <f>Sammanställning!$J$44</f>
        <v>0</v>
      </c>
      <c r="F88" s="72">
        <f>Sammanställning!$J$49</f>
        <v>0</v>
      </c>
      <c r="G88" s="72">
        <f>Sammanställning!$J$54</f>
        <v>0</v>
      </c>
      <c r="H88" s="72">
        <f>SUM(C88:F88)-G88</f>
        <v>0</v>
      </c>
      <c r="I88" s="72"/>
      <c r="J88" s="74"/>
    </row>
    <row r="89" spans="1:10" x14ac:dyDescent="0.25">
      <c r="B89" s="73">
        <v>0.75</v>
      </c>
      <c r="C89" s="72">
        <f>Sammanställning!$J$27</f>
        <v>0</v>
      </c>
      <c r="D89" s="72">
        <f>Sammanställning!$J$38*B89</f>
        <v>0</v>
      </c>
      <c r="E89" s="72">
        <f>Sammanställning!$J$44</f>
        <v>0</v>
      </c>
      <c r="F89" s="72">
        <f>Sammanställning!$J$49</f>
        <v>0</v>
      </c>
      <c r="G89" s="72">
        <f>Sammanställning!$J$54</f>
        <v>0</v>
      </c>
      <c r="H89" s="72">
        <f t="shared" ref="H89:H94" si="86">SUM(C89:F89)-G89</f>
        <v>0</v>
      </c>
      <c r="I89" s="72"/>
      <c r="J89" s="72"/>
    </row>
    <row r="90" spans="1:10" ht="13" x14ac:dyDescent="0.3">
      <c r="B90" s="78">
        <v>1</v>
      </c>
      <c r="C90" s="79">
        <f>Sammanställning!$J$27</f>
        <v>0</v>
      </c>
      <c r="D90" s="79">
        <f>Sammanställning!$J$38*B90</f>
        <v>0</v>
      </c>
      <c r="E90" s="79">
        <f>Sammanställning!$J$44</f>
        <v>0</v>
      </c>
      <c r="F90" s="79">
        <f>Sammanställning!$J$49</f>
        <v>0</v>
      </c>
      <c r="G90" s="79">
        <f>Sammanställning!$J$54</f>
        <v>0</v>
      </c>
      <c r="H90" s="79">
        <f t="shared" si="86"/>
        <v>0</v>
      </c>
      <c r="I90" s="79"/>
      <c r="J90" s="72"/>
    </row>
    <row r="91" spans="1:10" ht="13" x14ac:dyDescent="0.3">
      <c r="B91" s="73">
        <v>1.25</v>
      </c>
      <c r="C91" s="72">
        <f>Sammanställning!$J$27</f>
        <v>0</v>
      </c>
      <c r="D91" s="72">
        <f>Sammanställning!$J$38*B91</f>
        <v>0</v>
      </c>
      <c r="E91" s="72">
        <f>Sammanställning!$J$44</f>
        <v>0</v>
      </c>
      <c r="F91" s="72">
        <f>Sammanställning!$J$49</f>
        <v>0</v>
      </c>
      <c r="G91" s="72">
        <f>Sammanställning!$J$54</f>
        <v>0</v>
      </c>
      <c r="H91" s="72">
        <f t="shared" si="86"/>
        <v>0</v>
      </c>
      <c r="I91" s="72"/>
      <c r="J91" s="79"/>
    </row>
    <row r="92" spans="1:10" x14ac:dyDescent="0.25">
      <c r="B92" s="73">
        <v>1.5</v>
      </c>
      <c r="C92" s="72">
        <f>Sammanställning!$J$27</f>
        <v>0</v>
      </c>
      <c r="D92" s="72">
        <f>Sammanställning!$J$38*B92</f>
        <v>0</v>
      </c>
      <c r="E92" s="72">
        <f>Sammanställning!$J$44</f>
        <v>0</v>
      </c>
      <c r="F92" s="72">
        <f>Sammanställning!$J$49</f>
        <v>0</v>
      </c>
      <c r="G92" s="72">
        <f>Sammanställning!$J$54</f>
        <v>0</v>
      </c>
      <c r="H92" s="72">
        <f t="shared" si="86"/>
        <v>0</v>
      </c>
      <c r="I92" s="72"/>
      <c r="J92" s="72"/>
    </row>
    <row r="93" spans="1:10" x14ac:dyDescent="0.25">
      <c r="B93" s="73">
        <v>1.75</v>
      </c>
      <c r="C93" s="72">
        <f>Sammanställning!$J$27</f>
        <v>0</v>
      </c>
      <c r="D93" s="72">
        <f>Sammanställning!$J$38*B93</f>
        <v>0</v>
      </c>
      <c r="E93" s="72">
        <f>Sammanställning!$J$44</f>
        <v>0</v>
      </c>
      <c r="F93" s="72">
        <f>Sammanställning!$J$49</f>
        <v>0</v>
      </c>
      <c r="G93" s="72">
        <f>Sammanställning!$J$54</f>
        <v>0</v>
      </c>
      <c r="H93" s="72">
        <f t="shared" si="86"/>
        <v>0</v>
      </c>
      <c r="I93" s="72"/>
      <c r="J93" s="72"/>
    </row>
    <row r="94" spans="1:10" x14ac:dyDescent="0.25">
      <c r="B94" s="73">
        <v>2</v>
      </c>
      <c r="C94" s="72">
        <f>Sammanställning!$J$27</f>
        <v>0</v>
      </c>
      <c r="D94" s="72">
        <f>Sammanställning!$J$38*B94</f>
        <v>0</v>
      </c>
      <c r="E94" s="72">
        <f>Sammanställning!$J$44</f>
        <v>0</v>
      </c>
      <c r="F94" s="72">
        <f>Sammanställning!$J$49</f>
        <v>0</v>
      </c>
      <c r="G94" s="72">
        <f>Sammanställning!$J$54</f>
        <v>0</v>
      </c>
      <c r="H94" s="72">
        <f t="shared" si="86"/>
        <v>0</v>
      </c>
      <c r="I94" s="72"/>
      <c r="J94" s="72"/>
    </row>
    <row r="95" spans="1:10" x14ac:dyDescent="0.25">
      <c r="B95" s="71"/>
      <c r="J95" s="72"/>
    </row>
    <row r="96" spans="1:10" x14ac:dyDescent="0.25">
      <c r="B96" s="71"/>
    </row>
    <row r="97" spans="2:2" x14ac:dyDescent="0.25">
      <c r="B97" s="71"/>
    </row>
    <row r="98" spans="2:2" x14ac:dyDescent="0.25">
      <c r="B98" s="71"/>
    </row>
    <row r="99" spans="2:2" x14ac:dyDescent="0.25">
      <c r="B99" s="71"/>
    </row>
    <row r="100" spans="2:2" x14ac:dyDescent="0.25">
      <c r="B100" s="71"/>
    </row>
    <row r="101" spans="2:2" x14ac:dyDescent="0.25">
      <c r="B101" s="71"/>
    </row>
    <row r="102" spans="2:2" x14ac:dyDescent="0.25">
      <c r="B102" s="71"/>
    </row>
    <row r="103" spans="2:2" x14ac:dyDescent="0.25">
      <c r="B103" s="71"/>
    </row>
    <row r="104" spans="2:2" x14ac:dyDescent="0.25">
      <c r="B104" s="71"/>
    </row>
    <row r="105" spans="2:2" x14ac:dyDescent="0.25">
      <c r="B105" s="71"/>
    </row>
    <row r="106" spans="2:2" x14ac:dyDescent="0.25">
      <c r="B106" s="71"/>
    </row>
    <row r="107" spans="2:2" x14ac:dyDescent="0.25">
      <c r="B107" s="71"/>
    </row>
    <row r="108" spans="2:2" x14ac:dyDescent="0.25">
      <c r="B108" s="71"/>
    </row>
    <row r="109" spans="2:2" x14ac:dyDescent="0.25">
      <c r="B109" s="71"/>
    </row>
    <row r="110" spans="2:2" x14ac:dyDescent="0.25">
      <c r="B110" s="71"/>
    </row>
    <row r="111" spans="2:2" x14ac:dyDescent="0.25">
      <c r="B111" s="71"/>
    </row>
    <row r="112" spans="2:2" x14ac:dyDescent="0.25">
      <c r="B112" s="71"/>
    </row>
    <row r="113" spans="1:10" x14ac:dyDescent="0.25">
      <c r="B113" s="71"/>
    </row>
    <row r="114" spans="1:10" x14ac:dyDescent="0.25">
      <c r="B114" s="71"/>
    </row>
    <row r="115" spans="1:10" x14ac:dyDescent="0.25">
      <c r="B115" s="71"/>
    </row>
    <row r="116" spans="1:10" x14ac:dyDescent="0.25">
      <c r="B116" s="71"/>
    </row>
    <row r="118" spans="1:10" ht="13" x14ac:dyDescent="0.3">
      <c r="A118" s="60" t="s">
        <v>41</v>
      </c>
      <c r="D118" s="73"/>
      <c r="E118" s="73"/>
      <c r="F118" s="73"/>
      <c r="G118" s="73"/>
      <c r="H118" s="73"/>
      <c r="I118" s="73"/>
    </row>
    <row r="119" spans="1:10" x14ac:dyDescent="0.25">
      <c r="J119" s="73"/>
    </row>
    <row r="120" spans="1:10" ht="13" x14ac:dyDescent="0.3">
      <c r="A120" t="s">
        <v>35</v>
      </c>
      <c r="C120" s="74" t="str">
        <f>Sammanställning!$C$27</f>
        <v>Investeringskostnad (SEK)</v>
      </c>
      <c r="D120" s="74" t="str">
        <f>Sammanställning!$B$38</f>
        <v>Nuvärde Energikostnad, totalt (SEK)</v>
      </c>
      <c r="E120" s="74" t="str">
        <f>Sammanställning!$B$44</f>
        <v>Nuvärde Underhållskostnader (SEK)</v>
      </c>
      <c r="F120" s="75" t="str">
        <f>Sammanställning!$B$49</f>
        <v>Nuvärde Miljökostnad (SEK)</v>
      </c>
      <c r="G120" s="74" t="str">
        <f>Sammanställning!$B$54</f>
        <v>Nuvärde restvärde (SEK)</v>
      </c>
      <c r="H120" s="74" t="str">
        <f>Sammanställning!$B$58</f>
        <v>LCC-kostnad (SEK)</v>
      </c>
      <c r="I120" s="74"/>
    </row>
    <row r="121" spans="1:10" ht="13" x14ac:dyDescent="0.3">
      <c r="B121" s="73">
        <v>-0.05</v>
      </c>
      <c r="C121" s="72">
        <f>Sammanställning!$F$27</f>
        <v>0</v>
      </c>
      <c r="D121" s="72">
        <f>PV(Sammanställning!$E$12-Sammanställning!$J$11,Sammanställning!$E$11,-(Sammanställning!$I$11*Sammanställning!$F$32))+
PV((Sammanställning!$E$12-B121),Sammanställning!$E$11,-(Sammanställning!$I$13*Sammanställning!$F$33))+
PV(Sammanställning!$E$12-B121,Sammanställning!$E$11,-(Sammanställning!$I$13*Sammanställning!$F$34))+
PV(Sammanställning!$E$12-B121,Sammanställning!$E$11,-(Sammanställning!$I$13*Sammanställning!$F$35))+
PV(Sammanställning!$E$12-Sammanställning!$J$12,Sammanställning!$E$11,-(Sammanställning!$I$12*Sammanställning!$F$36))</f>
        <v>0</v>
      </c>
      <c r="E121" s="72">
        <f>Sammanställning!$F$44</f>
        <v>0</v>
      </c>
      <c r="F121" s="72">
        <f>Sammanställning!$F$49</f>
        <v>0</v>
      </c>
      <c r="G121" s="72">
        <f>Sammanställning!$F$54</f>
        <v>0</v>
      </c>
      <c r="H121" s="72">
        <f>SUM(C121:F121)-G121</f>
        <v>0</v>
      </c>
      <c r="I121" s="72"/>
      <c r="J121" s="74"/>
    </row>
    <row r="122" spans="1:10" x14ac:dyDescent="0.25">
      <c r="B122" s="73">
        <v>-0.04</v>
      </c>
      <c r="C122" s="72">
        <f>Sammanställning!$F$27</f>
        <v>0</v>
      </c>
      <c r="D122" s="72">
        <f>PV(Sammanställning!$E$12-Sammanställning!$J$11,Sammanställning!$E$11,-(Sammanställning!$I$11*Sammanställning!$F$32))+
PV((Sammanställning!$E$12-B122),Sammanställning!$E$11,-(Sammanställning!$I$13*Sammanställning!$F$33))+
PV(Sammanställning!$E$12-B122,Sammanställning!$E$11,-(Sammanställning!$I$13*Sammanställning!$F$34))+
PV(Sammanställning!$E$12-B122,Sammanställning!$E$11,-(Sammanställning!$I$13*Sammanställning!$F$35))+
PV(Sammanställning!$E$12-Sammanställning!$J$12,Sammanställning!$E$11,-(Sammanställning!$I$12*Sammanställning!$F$36))</f>
        <v>0</v>
      </c>
      <c r="E122" s="72">
        <f>Sammanställning!$F$44</f>
        <v>0</v>
      </c>
      <c r="F122" s="72">
        <f>Sammanställning!$F$49</f>
        <v>0</v>
      </c>
      <c r="G122" s="72">
        <f>Sammanställning!$F$54</f>
        <v>0</v>
      </c>
      <c r="H122" s="72">
        <f t="shared" ref="H122:H131" si="87">SUM(C122:F122)-G122</f>
        <v>0</v>
      </c>
      <c r="I122" s="72"/>
      <c r="J122" s="72"/>
    </row>
    <row r="123" spans="1:10" x14ac:dyDescent="0.25">
      <c r="B123" s="73">
        <v>-0.03</v>
      </c>
      <c r="C123" s="72">
        <f>Sammanställning!$F$27</f>
        <v>0</v>
      </c>
      <c r="D123" s="72">
        <f>PV(Sammanställning!$E$12-Sammanställning!$J$11,Sammanställning!$E$11,-(Sammanställning!$I$11*Sammanställning!$F$32))+
PV((Sammanställning!$E$12-B123),Sammanställning!$E$11,-(Sammanställning!$I$13*Sammanställning!$F$33))+
PV(Sammanställning!$E$12-B123,Sammanställning!$E$11,-(Sammanställning!$I$13*Sammanställning!$F$34))+
PV(Sammanställning!$E$12-B123,Sammanställning!$E$11,-(Sammanställning!$I$13*Sammanställning!$F$35))+
PV(Sammanställning!$E$12-Sammanställning!$J$12,Sammanställning!$E$11,-(Sammanställning!$I$12*Sammanställning!$F$36))</f>
        <v>0</v>
      </c>
      <c r="E123" s="72">
        <f>Sammanställning!$F$44</f>
        <v>0</v>
      </c>
      <c r="F123" s="72">
        <f>Sammanställning!$F$49</f>
        <v>0</v>
      </c>
      <c r="G123" s="72">
        <f>Sammanställning!$F$54</f>
        <v>0</v>
      </c>
      <c r="H123" s="72">
        <f t="shared" si="87"/>
        <v>0</v>
      </c>
      <c r="I123" s="72"/>
      <c r="J123" s="72"/>
    </row>
    <row r="124" spans="1:10" x14ac:dyDescent="0.25">
      <c r="B124" s="73">
        <v>-0.02</v>
      </c>
      <c r="C124" s="72">
        <f>Sammanställning!$F$27</f>
        <v>0</v>
      </c>
      <c r="D124" s="72">
        <f>PV(Sammanställning!$E$12-Sammanställning!$J$11,Sammanställning!$E$11,-(Sammanställning!$I$11*Sammanställning!$F$32))+
PV((Sammanställning!$E$12-B124),Sammanställning!$E$11,-(Sammanställning!$I$13*Sammanställning!$F$33))+
PV(Sammanställning!$E$12-B124,Sammanställning!$E$11,-(Sammanställning!$I$13*Sammanställning!$F$34))+
PV(Sammanställning!$E$12-B124,Sammanställning!$E$11,-(Sammanställning!$I$13*Sammanställning!$F$35))+
PV(Sammanställning!$E$12-Sammanställning!$J$12,Sammanställning!$E$11,-(Sammanställning!$I$12*Sammanställning!$F$36))</f>
        <v>0</v>
      </c>
      <c r="E124" s="72">
        <f>Sammanställning!$F$44</f>
        <v>0</v>
      </c>
      <c r="F124" s="72">
        <f>Sammanställning!$F$49</f>
        <v>0</v>
      </c>
      <c r="G124" s="72">
        <f>Sammanställning!$F$54</f>
        <v>0</v>
      </c>
      <c r="H124" s="72">
        <f t="shared" si="87"/>
        <v>0</v>
      </c>
      <c r="I124" s="72"/>
      <c r="J124" s="72"/>
    </row>
    <row r="125" spans="1:10" x14ac:dyDescent="0.25">
      <c r="B125" s="73">
        <v>-0.01</v>
      </c>
      <c r="C125" s="72">
        <f>Sammanställning!$F$27</f>
        <v>0</v>
      </c>
      <c r="D125" s="72">
        <f>PV(Sammanställning!$E$12-Sammanställning!$J$11,Sammanställning!$E$11,-(Sammanställning!$I$11*Sammanställning!$F$32))+
PV((Sammanställning!$E$12-B125),Sammanställning!$E$11,-(Sammanställning!$I$13*Sammanställning!$F$33))+
PV(Sammanställning!$E$12-B125,Sammanställning!$E$11,-(Sammanställning!$I$13*Sammanställning!$F$34))+
PV(Sammanställning!$E$12-B125,Sammanställning!$E$11,-(Sammanställning!$I$13*Sammanställning!$F$35))+
PV(Sammanställning!$E$12-Sammanställning!$J$12,Sammanställning!$E$11,-(Sammanställning!$I$12*Sammanställning!$F$36))</f>
        <v>0</v>
      </c>
      <c r="E125" s="72">
        <f>Sammanställning!$F$44</f>
        <v>0</v>
      </c>
      <c r="F125" s="72">
        <f>Sammanställning!$F$49</f>
        <v>0</v>
      </c>
      <c r="G125" s="72">
        <f>Sammanställning!$F$54</f>
        <v>0</v>
      </c>
      <c r="H125" s="72">
        <f t="shared" si="87"/>
        <v>0</v>
      </c>
      <c r="I125" s="72"/>
      <c r="J125" s="72"/>
    </row>
    <row r="126" spans="1:10" x14ac:dyDescent="0.25">
      <c r="B126" s="73">
        <v>0</v>
      </c>
      <c r="C126" s="72">
        <f>Sammanställning!$F$27</f>
        <v>0</v>
      </c>
      <c r="D126" s="72">
        <f>PV(Sammanställning!$E$12-Sammanställning!$J$11,Sammanställning!$E$11,-(Sammanställning!$I$11*Sammanställning!$F$32))+
PV((Sammanställning!$E$12-B126),Sammanställning!$E$11,-(Sammanställning!$I$13*Sammanställning!$F$33))+
PV(Sammanställning!$E$12-B126,Sammanställning!$E$11,-(Sammanställning!$I$13*Sammanställning!$F$34))+
PV(Sammanställning!$E$12-B126,Sammanställning!$E$11,-(Sammanställning!$I$13*Sammanställning!$F$35))+
PV(Sammanställning!$E$12-Sammanställning!$J$12,Sammanställning!$E$11,-(Sammanställning!$I$12*Sammanställning!$F$36))</f>
        <v>0</v>
      </c>
      <c r="E126" s="72">
        <f>Sammanställning!$F$44</f>
        <v>0</v>
      </c>
      <c r="F126" s="72">
        <f>Sammanställning!$F$49</f>
        <v>0</v>
      </c>
      <c r="G126" s="72">
        <f>Sammanställning!$F$54</f>
        <v>0</v>
      </c>
      <c r="H126" s="72">
        <f t="shared" si="87"/>
        <v>0</v>
      </c>
      <c r="I126" s="72"/>
      <c r="J126" s="72"/>
    </row>
    <row r="127" spans="1:10" x14ac:dyDescent="0.25">
      <c r="B127" s="73">
        <v>0.01</v>
      </c>
      <c r="C127" s="72">
        <f>Sammanställning!$F$27</f>
        <v>0</v>
      </c>
      <c r="D127" s="72">
        <f>PV(Sammanställning!$E$12-Sammanställning!$J$11,Sammanställning!$E$11,-(Sammanställning!$I$11*Sammanställning!$F$32))+
PV((Sammanställning!$E$12-B127),Sammanställning!$E$11,-(Sammanställning!$I$13*Sammanställning!$F$33))+
PV(Sammanställning!$E$12-B127,Sammanställning!$E$11,-(Sammanställning!$I$13*Sammanställning!$F$34))+
PV(Sammanställning!$E$12-B127,Sammanställning!$E$11,-(Sammanställning!$I$13*Sammanställning!$F$35))+
PV(Sammanställning!$E$12-Sammanställning!$J$12,Sammanställning!$E$11,-(Sammanställning!$I$12*Sammanställning!$F$36))</f>
        <v>0</v>
      </c>
      <c r="E127" s="72">
        <f>Sammanställning!$F$44</f>
        <v>0</v>
      </c>
      <c r="F127" s="72">
        <f>Sammanställning!$F$49</f>
        <v>0</v>
      </c>
      <c r="G127" s="72">
        <f>Sammanställning!$F$54</f>
        <v>0</v>
      </c>
      <c r="H127" s="72">
        <f t="shared" si="87"/>
        <v>0</v>
      </c>
      <c r="I127" s="72"/>
      <c r="J127" s="72"/>
    </row>
    <row r="128" spans="1:10" x14ac:dyDescent="0.25">
      <c r="B128" s="73">
        <v>0.02</v>
      </c>
      <c r="C128" s="72">
        <f>Sammanställning!$F$27</f>
        <v>0</v>
      </c>
      <c r="D128" s="72">
        <f>PV(Sammanställning!$E$12-Sammanställning!$J$11,Sammanställning!$E$11,-(Sammanställning!$I$11*Sammanställning!$F$32))+
PV((Sammanställning!$E$12-B128),Sammanställning!$E$11,-(Sammanställning!$I$13*Sammanställning!$F$33))+
PV(Sammanställning!$E$12-B128,Sammanställning!$E$11,-(Sammanställning!$I$13*Sammanställning!$F$34))+
PV(Sammanställning!$E$12-B128,Sammanställning!$E$11,-(Sammanställning!$I$13*Sammanställning!$F$35))+
PV(Sammanställning!$E$12-Sammanställning!$J$12,Sammanställning!$E$11,-(Sammanställning!$I$12*Sammanställning!$F$36))</f>
        <v>0</v>
      </c>
      <c r="E128" s="72">
        <f>Sammanställning!$F$44</f>
        <v>0</v>
      </c>
      <c r="F128" s="72">
        <f>Sammanställning!$F$49</f>
        <v>0</v>
      </c>
      <c r="G128" s="72">
        <f>Sammanställning!$F$54</f>
        <v>0</v>
      </c>
      <c r="H128" s="72">
        <f>SUM(C128:F128)-G128</f>
        <v>0</v>
      </c>
      <c r="I128" s="72"/>
      <c r="J128" s="72"/>
    </row>
    <row r="129" spans="1:10" x14ac:dyDescent="0.25">
      <c r="B129" s="73">
        <v>0.03</v>
      </c>
      <c r="C129" s="72">
        <f>Sammanställning!$F$27</f>
        <v>0</v>
      </c>
      <c r="D129" s="72">
        <f>PV(Sammanställning!$E$12-Sammanställning!$J$11,Sammanställning!$E$11,-(Sammanställning!$I$11*Sammanställning!$F$32))+
PV((Sammanställning!$E$12-B129),Sammanställning!$E$11,-(Sammanställning!$I$13*Sammanställning!$F$33))+
PV(Sammanställning!$E$12-B129,Sammanställning!$E$11,-(Sammanställning!$I$13*Sammanställning!$F$34))+
PV(Sammanställning!$E$12-B129,Sammanställning!$E$11,-(Sammanställning!$I$13*Sammanställning!$F$35))+
PV(Sammanställning!$E$12-Sammanställning!$J$12,Sammanställning!$E$11,-(Sammanställning!$I$12*Sammanställning!$F$36))</f>
        <v>0</v>
      </c>
      <c r="E129" s="72">
        <f>Sammanställning!$F$44</f>
        <v>0</v>
      </c>
      <c r="F129" s="72">
        <f>Sammanställning!$F$49</f>
        <v>0</v>
      </c>
      <c r="G129" s="72">
        <f>Sammanställning!$F$54</f>
        <v>0</v>
      </c>
      <c r="H129" s="72">
        <f t="shared" si="87"/>
        <v>0</v>
      </c>
      <c r="I129" s="72"/>
      <c r="J129" s="72"/>
    </row>
    <row r="130" spans="1:10" ht="13" x14ac:dyDescent="0.3">
      <c r="B130" s="78">
        <v>0.04</v>
      </c>
      <c r="C130" s="79">
        <f>Sammanställning!$F$27</f>
        <v>0</v>
      </c>
      <c r="D130" s="79">
        <f>PV(Sammanställning!$E$12-Sammanställning!$J$11,Sammanställning!$E$11,-(Sammanställning!$I$11*Sammanställning!$F$32))+PV((Sammanställning!$E$12-B130),Sammanställning!$E$11,-(Sammanställning!$I$13*Sammanställning!$F$33))+PV(Sammanställning!$E$12-B130,Sammanställning!$E$11,-(Sammanställning!$I$13*Sammanställning!$F$34))+PV(Sammanställning!$E$12-B130,Sammanställning!$E$11,-(Sammanställning!$I$13*Sammanställning!$F$35))+PV(Sammanställning!$E$12-Sammanställning!$J$12,Sammanställning!$E$11,-(Sammanställning!$I$12*Sammanställning!$F$36))</f>
        <v>0</v>
      </c>
      <c r="E130" s="79">
        <f>Sammanställning!$F$44</f>
        <v>0</v>
      </c>
      <c r="F130" s="79">
        <f>Sammanställning!$F$49</f>
        <v>0</v>
      </c>
      <c r="G130" s="79">
        <f>Sammanställning!$F$54</f>
        <v>0</v>
      </c>
      <c r="H130" s="79">
        <f t="shared" si="87"/>
        <v>0</v>
      </c>
      <c r="I130" s="79"/>
      <c r="J130" s="72"/>
    </row>
    <row r="131" spans="1:10" ht="13" x14ac:dyDescent="0.3">
      <c r="B131" s="73">
        <v>0.05</v>
      </c>
      <c r="C131" s="72">
        <f>Sammanställning!$F$27</f>
        <v>0</v>
      </c>
      <c r="D131" s="72">
        <f>PV(Sammanställning!$E$12-Sammanställning!$J$11,Sammanställning!$E$11,-(Sammanställning!$I$11*Sammanställning!$F$32))+PV((Sammanställning!$E$12-B131),Sammanställning!$E$11,-(Sammanställning!$I$13*Sammanställning!$F$33))+PV(Sammanställning!$E$12-B131,Sammanställning!$E$11,-(Sammanställning!$I$13*Sammanställning!$F$34))+PV(Sammanställning!$E$12-B131,Sammanställning!$E$11,-(Sammanställning!$I$13*Sammanställning!$F$35))+PV(Sammanställning!$E$12-Sammanställning!$J$12,Sammanställning!$E$11,-(Sammanställning!$I$12*Sammanställning!$F$36))</f>
        <v>0</v>
      </c>
      <c r="E131" s="72">
        <f>Sammanställning!$F$44</f>
        <v>0</v>
      </c>
      <c r="F131" s="72">
        <f>Sammanställning!$F$49</f>
        <v>0</v>
      </c>
      <c r="G131" s="72">
        <f>Sammanställning!$F$54</f>
        <v>0</v>
      </c>
      <c r="H131" s="72">
        <f t="shared" si="87"/>
        <v>0</v>
      </c>
      <c r="I131" s="72"/>
      <c r="J131" s="79"/>
    </row>
    <row r="132" spans="1:10" x14ac:dyDescent="0.25">
      <c r="B132" s="71"/>
      <c r="H132" s="72"/>
      <c r="I132" s="72"/>
      <c r="J132" s="72"/>
    </row>
    <row r="133" spans="1:10" ht="13" x14ac:dyDescent="0.3">
      <c r="A133" t="s">
        <v>36</v>
      </c>
      <c r="C133" s="74" t="str">
        <f>Sammanställning!$C$27</f>
        <v>Investeringskostnad (SEK)</v>
      </c>
      <c r="D133" s="74" t="str">
        <f>Sammanställning!$B$38</f>
        <v>Nuvärde Energikostnad, totalt (SEK)</v>
      </c>
      <c r="E133" s="74" t="str">
        <f>Sammanställning!$B$44</f>
        <v>Nuvärde Underhållskostnader (SEK)</v>
      </c>
      <c r="F133" s="75" t="str">
        <f>Sammanställning!$B$49</f>
        <v>Nuvärde Miljökostnad (SEK)</v>
      </c>
      <c r="G133" s="74" t="str">
        <f>Sammanställning!$B$54</f>
        <v>Nuvärde restvärde (SEK)</v>
      </c>
      <c r="H133" s="74" t="str">
        <f>Sammanställning!$B$58</f>
        <v>LCC-kostnad (SEK)</v>
      </c>
      <c r="I133" s="74"/>
      <c r="J133" s="72"/>
    </row>
    <row r="134" spans="1:10" ht="13" x14ac:dyDescent="0.3">
      <c r="B134" s="73">
        <v>-0.05</v>
      </c>
      <c r="C134" s="72">
        <f>Sammanställning!$H$27</f>
        <v>0</v>
      </c>
      <c r="D134" s="72">
        <f>PV(Sammanställning!$E$12-Sammanställning!$J$11,Sammanställning!$E$11,-(Sammanställning!$I$11*Sammanställning!$H$32))+
PV((Sammanställning!$E$12-B134),Sammanställning!$E$11,-(Sammanställning!$I$13*Sammanställning!$H$33))+
PV(Sammanställning!$E$12-B134,Sammanställning!$E$11,-(Sammanställning!$I$13*Sammanställning!$H$34))+
PV(Sammanställning!$E$12-B134,Sammanställning!$E$11,-(Sammanställning!$I$13*Sammanställning!$H$35))+
PV(Sammanställning!$E$12-Sammanställning!$J$12,Sammanställning!$E$11,-(Sammanställning!$I$12*Sammanställning!$H$36))</f>
        <v>0</v>
      </c>
      <c r="E134" s="72">
        <f>Sammanställning!$H$44</f>
        <v>0</v>
      </c>
      <c r="F134" s="72">
        <f>Sammanställning!$H$49</f>
        <v>0</v>
      </c>
      <c r="G134" s="72">
        <f>Sammanställning!$H$54</f>
        <v>0</v>
      </c>
      <c r="H134" s="72">
        <f>SUM(C134:F134)-G134</f>
        <v>0</v>
      </c>
      <c r="I134" s="72"/>
      <c r="J134" s="74"/>
    </row>
    <row r="135" spans="1:10" x14ac:dyDescent="0.25">
      <c r="B135" s="73">
        <v>-0.04</v>
      </c>
      <c r="C135" s="72">
        <f>Sammanställning!$H$27</f>
        <v>0</v>
      </c>
      <c r="D135" s="72">
        <f>PV(Sammanställning!$E$12-Sammanställning!$J$11,Sammanställning!$E$11,-(Sammanställning!$I$11*Sammanställning!$H$32))+
PV((Sammanställning!$E$12-B135),Sammanställning!$E$11,-(Sammanställning!$I$13*Sammanställning!$H$33))+
PV(Sammanställning!$E$12-B135,Sammanställning!$E$11,-(Sammanställning!$I$13*Sammanställning!$H$34))+
PV(Sammanställning!$E$12-B135,Sammanställning!$E$11,-(Sammanställning!$I$13*Sammanställning!$H$35))+
PV(Sammanställning!$E$12-Sammanställning!$J$12,Sammanställning!$E$11,-(Sammanställning!$I$12*Sammanställning!$H$36))</f>
        <v>0</v>
      </c>
      <c r="E135" s="72">
        <f>Sammanställning!$H$44</f>
        <v>0</v>
      </c>
      <c r="F135" s="72">
        <f>Sammanställning!$H$49</f>
        <v>0</v>
      </c>
      <c r="G135" s="72">
        <f>Sammanställning!$H$54</f>
        <v>0</v>
      </c>
      <c r="H135" s="72">
        <f t="shared" ref="H135:H144" si="88">SUM(C135:F135)-G135</f>
        <v>0</v>
      </c>
      <c r="I135" s="72"/>
      <c r="J135" s="72"/>
    </row>
    <row r="136" spans="1:10" x14ac:dyDescent="0.25">
      <c r="B136" s="73">
        <v>-0.03</v>
      </c>
      <c r="C136" s="72">
        <f>Sammanställning!$H$27</f>
        <v>0</v>
      </c>
      <c r="D136" s="72">
        <f>PV(Sammanställning!$E$12-Sammanställning!$J$11,Sammanställning!$E$11,-(Sammanställning!$I$11*Sammanställning!$H$32))+
PV((Sammanställning!$E$12-B136),Sammanställning!$E$11,-(Sammanställning!$I$13*Sammanställning!$H$33))+
PV(Sammanställning!$E$12-B136,Sammanställning!$E$11,-(Sammanställning!$I$13*Sammanställning!$H$34))+
PV(Sammanställning!$E$12-B136,Sammanställning!$E$11,-(Sammanställning!$I$13*Sammanställning!$H$35))+
PV(Sammanställning!$E$12-Sammanställning!$J$12,Sammanställning!$E$11,-(Sammanställning!$I$12*Sammanställning!$H$36))</f>
        <v>0</v>
      </c>
      <c r="E136" s="72">
        <f>Sammanställning!$H$44</f>
        <v>0</v>
      </c>
      <c r="F136" s="72">
        <f>Sammanställning!$H$49</f>
        <v>0</v>
      </c>
      <c r="G136" s="72">
        <f>Sammanställning!$H$54</f>
        <v>0</v>
      </c>
      <c r="H136" s="72">
        <f t="shared" si="88"/>
        <v>0</v>
      </c>
      <c r="I136" s="72"/>
      <c r="J136" s="72"/>
    </row>
    <row r="137" spans="1:10" x14ac:dyDescent="0.25">
      <c r="B137" s="73">
        <v>-0.02</v>
      </c>
      <c r="C137" s="72">
        <f>Sammanställning!$H$27</f>
        <v>0</v>
      </c>
      <c r="D137" s="72">
        <f>PV(Sammanställning!$E$12-Sammanställning!$J$11,Sammanställning!$E$11,-(Sammanställning!$I$11*Sammanställning!$H$32))+
PV((Sammanställning!$E$12-B137),Sammanställning!$E$11,-(Sammanställning!$I$13*Sammanställning!$H$33))+
PV(Sammanställning!$E$12-B137,Sammanställning!$E$11,-(Sammanställning!$I$13*Sammanställning!$H$34))+
PV(Sammanställning!$E$12-B137,Sammanställning!$E$11,-(Sammanställning!$I$13*Sammanställning!$H$35))+
PV(Sammanställning!$E$12-Sammanställning!$J$12,Sammanställning!$E$11,-(Sammanställning!$I$12*Sammanställning!$H$36))</f>
        <v>0</v>
      </c>
      <c r="E137" s="72">
        <f>Sammanställning!$H$44</f>
        <v>0</v>
      </c>
      <c r="F137" s="72">
        <f>Sammanställning!$H$49</f>
        <v>0</v>
      </c>
      <c r="G137" s="72">
        <f>Sammanställning!$H$54</f>
        <v>0</v>
      </c>
      <c r="H137" s="72">
        <f t="shared" si="88"/>
        <v>0</v>
      </c>
      <c r="I137" s="72"/>
      <c r="J137" s="72"/>
    </row>
    <row r="138" spans="1:10" x14ac:dyDescent="0.25">
      <c r="B138" s="73">
        <v>-0.01</v>
      </c>
      <c r="C138" s="72">
        <f>Sammanställning!$H$27</f>
        <v>0</v>
      </c>
      <c r="D138" s="72">
        <f>PV(Sammanställning!$E$12-Sammanställning!$J$11,Sammanställning!$E$11,-(Sammanställning!$I$11*Sammanställning!$H$32))+
PV((Sammanställning!$E$12-B138),Sammanställning!$E$11,-(Sammanställning!$I$13*Sammanställning!$H$33))+
PV(Sammanställning!$E$12-B138,Sammanställning!$E$11,-(Sammanställning!$I$13*Sammanställning!$H$34))+
PV(Sammanställning!$E$12-B138,Sammanställning!$E$11,-(Sammanställning!$I$13*Sammanställning!$H$35))+
PV(Sammanställning!$E$12-Sammanställning!$J$12,Sammanställning!$E$11,-(Sammanställning!$I$12*Sammanställning!$H$36))</f>
        <v>0</v>
      </c>
      <c r="E138" s="72">
        <f>Sammanställning!$H$44</f>
        <v>0</v>
      </c>
      <c r="F138" s="72">
        <f>Sammanställning!$H$49</f>
        <v>0</v>
      </c>
      <c r="G138" s="72">
        <f>Sammanställning!$H$54</f>
        <v>0</v>
      </c>
      <c r="H138" s="72">
        <f t="shared" si="88"/>
        <v>0</v>
      </c>
      <c r="I138" s="72"/>
      <c r="J138" s="72"/>
    </row>
    <row r="139" spans="1:10" x14ac:dyDescent="0.25">
      <c r="B139" s="73">
        <v>0</v>
      </c>
      <c r="C139" s="72">
        <f>Sammanställning!$H$27</f>
        <v>0</v>
      </c>
      <c r="D139" s="72">
        <f>PV(Sammanställning!$E$12-Sammanställning!$J$11,Sammanställning!$E$11,-(Sammanställning!$I$11*Sammanställning!$H$32))+
PV((Sammanställning!$E$12-B139),Sammanställning!$E$11,-(Sammanställning!$I$13*Sammanställning!$H$33))+
PV(Sammanställning!$E$12-B139,Sammanställning!$E$11,-(Sammanställning!$I$13*Sammanställning!$H$34))+
PV(Sammanställning!$E$12-B139,Sammanställning!$E$11,-(Sammanställning!$I$13*Sammanställning!$H$35))+
PV(Sammanställning!$E$12-Sammanställning!$J$12,Sammanställning!$E$11,-(Sammanställning!$I$12*Sammanställning!$H$36))</f>
        <v>0</v>
      </c>
      <c r="E139" s="72">
        <f>Sammanställning!$H$44</f>
        <v>0</v>
      </c>
      <c r="F139" s="72">
        <f>Sammanställning!$H$49</f>
        <v>0</v>
      </c>
      <c r="G139" s="72">
        <f>Sammanställning!$H$54</f>
        <v>0</v>
      </c>
      <c r="H139" s="72">
        <f t="shared" si="88"/>
        <v>0</v>
      </c>
      <c r="I139" s="72"/>
      <c r="J139" s="72"/>
    </row>
    <row r="140" spans="1:10" x14ac:dyDescent="0.25">
      <c r="B140" s="73">
        <v>0.01</v>
      </c>
      <c r="C140" s="72">
        <f>Sammanställning!$H$27</f>
        <v>0</v>
      </c>
      <c r="D140" s="72">
        <f>PV(Sammanställning!$E$12-Sammanställning!$J$11,Sammanställning!$E$11,-(Sammanställning!$I$11*Sammanställning!$H$32))+
PV((Sammanställning!$E$12-B140),Sammanställning!$E$11,-(Sammanställning!$I$13*Sammanställning!$H$33))+
PV(Sammanställning!$E$12-B140,Sammanställning!$E$11,-(Sammanställning!$I$13*Sammanställning!$H$34))+
PV(Sammanställning!$E$12-B140,Sammanställning!$E$11,-(Sammanställning!$I$13*Sammanställning!$H$35))+
PV(Sammanställning!$E$12-Sammanställning!$J$12,Sammanställning!$E$11,-(Sammanställning!$I$12*Sammanställning!$H$36))</f>
        <v>0</v>
      </c>
      <c r="E140" s="72">
        <f>Sammanställning!$H$44</f>
        <v>0</v>
      </c>
      <c r="F140" s="72">
        <f>Sammanställning!$H$49</f>
        <v>0</v>
      </c>
      <c r="G140" s="72">
        <f>Sammanställning!$H$54</f>
        <v>0</v>
      </c>
      <c r="H140" s="72">
        <f t="shared" si="88"/>
        <v>0</v>
      </c>
      <c r="I140" s="72"/>
      <c r="J140" s="72"/>
    </row>
    <row r="141" spans="1:10" x14ac:dyDescent="0.25">
      <c r="B141" s="73">
        <v>0.02</v>
      </c>
      <c r="C141" s="72">
        <f>Sammanställning!$H$27</f>
        <v>0</v>
      </c>
      <c r="D141" s="72">
        <f>PV(Sammanställning!$E$12-Sammanställning!$J$11,Sammanställning!$E$11,-(Sammanställning!$I$11*Sammanställning!$H$32))+
PV((Sammanställning!$E$12-B141),Sammanställning!$E$11,-(Sammanställning!$I$13*Sammanställning!$H$33))+
PV(Sammanställning!$E$12-B141,Sammanställning!$E$11,-(Sammanställning!$I$13*Sammanställning!$H$34))+
PV(Sammanställning!$E$12-B141,Sammanställning!$E$11,-(Sammanställning!$I$13*Sammanställning!$H$35))+
PV(Sammanställning!$E$12-Sammanställning!$J$12,Sammanställning!$E$11,-(Sammanställning!$I$12*Sammanställning!$H$36))</f>
        <v>0</v>
      </c>
      <c r="E141" s="72">
        <f>Sammanställning!$H$44</f>
        <v>0</v>
      </c>
      <c r="F141" s="72">
        <f>Sammanställning!$H$49</f>
        <v>0</v>
      </c>
      <c r="G141" s="72">
        <f>Sammanställning!$H$54</f>
        <v>0</v>
      </c>
      <c r="H141" s="72">
        <f t="shared" si="88"/>
        <v>0</v>
      </c>
      <c r="I141" s="72"/>
      <c r="J141" s="72"/>
    </row>
    <row r="142" spans="1:10" x14ac:dyDescent="0.25">
      <c r="B142" s="73">
        <v>0.03</v>
      </c>
      <c r="C142" s="72">
        <f>Sammanställning!$H$27</f>
        <v>0</v>
      </c>
      <c r="D142" s="72">
        <f>PV(Sammanställning!$E$12-Sammanställning!$J$11,Sammanställning!$E$11,-(Sammanställning!$I$11*Sammanställning!$H$32))+
PV((Sammanställning!$E$12-B142),Sammanställning!$E$11,-(Sammanställning!$I$13*Sammanställning!$H$33))+
PV(Sammanställning!$E$12-B142,Sammanställning!$E$11,-(Sammanställning!$I$13*Sammanställning!$H$34))+
PV(Sammanställning!$E$12-B142,Sammanställning!$E$11,-(Sammanställning!$I$13*Sammanställning!$H$35))+
PV(Sammanställning!$E$12-Sammanställning!$J$12,Sammanställning!$E$11,-(Sammanställning!$I$12*Sammanställning!$H$36))</f>
        <v>0</v>
      </c>
      <c r="E142" s="72">
        <f>Sammanställning!$H$44</f>
        <v>0</v>
      </c>
      <c r="F142" s="72">
        <f>Sammanställning!$H$49</f>
        <v>0</v>
      </c>
      <c r="G142" s="72">
        <f>Sammanställning!$H$54</f>
        <v>0</v>
      </c>
      <c r="H142" s="72">
        <f t="shared" si="88"/>
        <v>0</v>
      </c>
      <c r="I142" s="72"/>
      <c r="J142" s="72"/>
    </row>
    <row r="143" spans="1:10" ht="13" x14ac:dyDescent="0.3">
      <c r="B143" s="78">
        <v>0.04</v>
      </c>
      <c r="C143" s="79">
        <f>Sammanställning!$H$27</f>
        <v>0</v>
      </c>
      <c r="D143" s="79">
        <f>PV(Sammanställning!$E$12-Sammanställning!$J$11,Sammanställning!$E$11,-(Sammanställning!$I$11*Sammanställning!$H$32))+
PV((Sammanställning!$E$12-B143),Sammanställning!$E$11,-(Sammanställning!$I$13*Sammanställning!$H$33))+
PV(Sammanställning!$E$12-B143,Sammanställning!$E$11,-(Sammanställning!$I$13*Sammanställning!$H$34))+
PV(Sammanställning!$E$12-B143,Sammanställning!$E$11,-(Sammanställning!$I$13*Sammanställning!$H$35))+
PV(Sammanställning!$E$12-Sammanställning!$J$12,Sammanställning!$E$11,-(Sammanställning!$I$12*Sammanställning!$H$36))</f>
        <v>0</v>
      </c>
      <c r="E143" s="79">
        <f>Sammanställning!$H$44</f>
        <v>0</v>
      </c>
      <c r="F143" s="79">
        <f>Sammanställning!$H$49</f>
        <v>0</v>
      </c>
      <c r="G143" s="79">
        <f>Sammanställning!$H$54</f>
        <v>0</v>
      </c>
      <c r="H143" s="79">
        <f t="shared" si="88"/>
        <v>0</v>
      </c>
      <c r="I143" s="79"/>
      <c r="J143" s="72"/>
    </row>
    <row r="144" spans="1:10" ht="13" x14ac:dyDescent="0.3">
      <c r="B144" s="73">
        <v>0.05</v>
      </c>
      <c r="C144" s="72">
        <f>Sammanställning!$H$27</f>
        <v>0</v>
      </c>
      <c r="D144" s="72">
        <f>PV(Sammanställning!$E$12-Sammanställning!$J$11,Sammanställning!$E$11,-(Sammanställning!$I$11*Sammanställning!$H$32))+
PV((Sammanställning!$E$12-B144),Sammanställning!$E$11,-(Sammanställning!$I$13*Sammanställning!$H$33))+
PV(Sammanställning!$E$12-B144,Sammanställning!$E$11,-(Sammanställning!$I$13*Sammanställning!$H$34))+
PV(Sammanställning!$E$12-B144,Sammanställning!$E$11,-(Sammanställning!$I$13*Sammanställning!$H$35))+
PV(Sammanställning!$E$12-Sammanställning!$J$12,Sammanställning!$E$11,-(Sammanställning!$I$12*Sammanställning!$H$36))</f>
        <v>0</v>
      </c>
      <c r="E144" s="72">
        <f>Sammanställning!$H$44</f>
        <v>0</v>
      </c>
      <c r="F144" s="72">
        <f>Sammanställning!$H$49</f>
        <v>0</v>
      </c>
      <c r="G144" s="72">
        <f>Sammanställning!$H$54</f>
        <v>0</v>
      </c>
      <c r="H144" s="72">
        <f t="shared" si="88"/>
        <v>0</v>
      </c>
      <c r="I144" s="72"/>
      <c r="J144" s="79"/>
    </row>
    <row r="145" spans="1:10" x14ac:dyDescent="0.25">
      <c r="B145" s="71"/>
      <c r="H145" s="72"/>
      <c r="I145" s="72"/>
      <c r="J145" s="72"/>
    </row>
    <row r="146" spans="1:10" ht="13" x14ac:dyDescent="0.3">
      <c r="A146" t="s">
        <v>37</v>
      </c>
      <c r="C146" s="74" t="str">
        <f>Sammanställning!$C$27</f>
        <v>Investeringskostnad (SEK)</v>
      </c>
      <c r="D146" s="74" t="str">
        <f>Sammanställning!$B$38</f>
        <v>Nuvärde Energikostnad, totalt (SEK)</v>
      </c>
      <c r="E146" s="74" t="str">
        <f>Sammanställning!$B$44</f>
        <v>Nuvärde Underhållskostnader (SEK)</v>
      </c>
      <c r="F146" s="75" t="str">
        <f>Sammanställning!$B$49</f>
        <v>Nuvärde Miljökostnad (SEK)</v>
      </c>
      <c r="G146" s="74" t="str">
        <f>Sammanställning!$B$54</f>
        <v>Nuvärde restvärde (SEK)</v>
      </c>
      <c r="H146" s="74" t="str">
        <f>Sammanställning!$B$58</f>
        <v>LCC-kostnad (SEK)</v>
      </c>
      <c r="I146" s="74"/>
      <c r="J146" s="72"/>
    </row>
    <row r="147" spans="1:10" ht="13" x14ac:dyDescent="0.3">
      <c r="B147" s="73">
        <v>-0.05</v>
      </c>
      <c r="C147" s="72">
        <f>Sammanställning!$J$27</f>
        <v>0</v>
      </c>
      <c r="D147" s="72">
        <f>PV(Sammanställning!$E$12-Sammanställning!$J$11,Sammanställning!$E$11,-(Sammanställning!$I$11*Sammanställning!$J$32))+
PV((Sammanställning!$E$12-B147),Sammanställning!$E$11,-(Sammanställning!$I$13*Sammanställning!$J$33))+
PV(Sammanställning!$E$12-B147,Sammanställning!$E$11,-(Sammanställning!$I$13*Sammanställning!$J$34))+
PV(Sammanställning!$E$12-B147,Sammanställning!$E$11,-(Sammanställning!$I$13*Sammanställning!$J$35))+
PV(Sammanställning!$E$12-Sammanställning!$J$12,Sammanställning!$E$11,-(Sammanställning!$I$12*Sammanställning!$J$36))</f>
        <v>0</v>
      </c>
      <c r="E147" s="72">
        <f>Sammanställning!$J$44</f>
        <v>0</v>
      </c>
      <c r="F147" s="72">
        <f>Sammanställning!$J$49</f>
        <v>0</v>
      </c>
      <c r="G147" s="72">
        <f>Sammanställning!$J$54</f>
        <v>0</v>
      </c>
      <c r="H147" s="72">
        <f>SUM(C147:F147)-G147</f>
        <v>0</v>
      </c>
      <c r="I147" s="72"/>
      <c r="J147" s="74"/>
    </row>
    <row r="148" spans="1:10" x14ac:dyDescent="0.25">
      <c r="B148" s="73">
        <v>-0.04</v>
      </c>
      <c r="C148" s="72">
        <f>Sammanställning!$J$27</f>
        <v>0</v>
      </c>
      <c r="D148" s="72">
        <f>PV(Sammanställning!$E$12-Sammanställning!$J$11,Sammanställning!$E$11,-(Sammanställning!$I$11*Sammanställning!$J$32))+
PV((Sammanställning!$E$12-B148),Sammanställning!$E$11,-(Sammanställning!$I$13*Sammanställning!$J$33))+
PV(Sammanställning!$E$12-B148,Sammanställning!$E$11,-(Sammanställning!$I$13*Sammanställning!$J$34))+
PV(Sammanställning!$E$12-B148,Sammanställning!$E$11,-(Sammanställning!$I$13*Sammanställning!$J$35))+
PV(Sammanställning!$E$12-Sammanställning!$J$12,Sammanställning!$E$11,-(Sammanställning!$I$12*Sammanställning!$J$36))</f>
        <v>0</v>
      </c>
      <c r="E148" s="72">
        <f>Sammanställning!$J$44</f>
        <v>0</v>
      </c>
      <c r="F148" s="72">
        <f>Sammanställning!$J$49</f>
        <v>0</v>
      </c>
      <c r="G148" s="72">
        <f>Sammanställning!$J$54</f>
        <v>0</v>
      </c>
      <c r="H148" s="72">
        <f t="shared" ref="H148:H157" si="89">SUM(C148:F148)-G148</f>
        <v>0</v>
      </c>
      <c r="I148" s="72"/>
      <c r="J148" s="72"/>
    </row>
    <row r="149" spans="1:10" x14ac:dyDescent="0.25">
      <c r="B149" s="73">
        <v>-0.03</v>
      </c>
      <c r="C149" s="72">
        <f>Sammanställning!$J$27</f>
        <v>0</v>
      </c>
      <c r="D149" s="72">
        <f>PV(Sammanställning!$E$12-Sammanställning!$J$11,Sammanställning!$E$11,-(Sammanställning!$I$11*Sammanställning!$J$32))+
PV((Sammanställning!$E$12-B149),Sammanställning!$E$11,-(Sammanställning!$I$13*Sammanställning!$J$33))+
PV(Sammanställning!$E$12-B149,Sammanställning!$E$11,-(Sammanställning!$I$13*Sammanställning!$J$34))+
PV(Sammanställning!$E$12-B149,Sammanställning!$E$11,-(Sammanställning!$I$13*Sammanställning!$J$35))+
PV(Sammanställning!$E$12-Sammanställning!$J$12,Sammanställning!$E$11,-(Sammanställning!$I$12*Sammanställning!$J$36))</f>
        <v>0</v>
      </c>
      <c r="E149" s="72">
        <f>Sammanställning!$J$44</f>
        <v>0</v>
      </c>
      <c r="F149" s="72">
        <f>Sammanställning!$J$49</f>
        <v>0</v>
      </c>
      <c r="G149" s="72">
        <f>Sammanställning!$J$54</f>
        <v>0</v>
      </c>
      <c r="H149" s="72">
        <f t="shared" si="89"/>
        <v>0</v>
      </c>
      <c r="I149" s="72"/>
      <c r="J149" s="72"/>
    </row>
    <row r="150" spans="1:10" x14ac:dyDescent="0.25">
      <c r="B150" s="73">
        <v>-0.02</v>
      </c>
      <c r="C150" s="72">
        <f>Sammanställning!$J$27</f>
        <v>0</v>
      </c>
      <c r="D150" s="72">
        <f>PV(Sammanställning!$E$12-Sammanställning!$J$11,Sammanställning!$E$11,-(Sammanställning!$I$11*Sammanställning!$J$32))+
PV((Sammanställning!$E$12-B150),Sammanställning!$E$11,-(Sammanställning!$I$13*Sammanställning!$J$33))+
PV(Sammanställning!$E$12-B150,Sammanställning!$E$11,-(Sammanställning!$I$13*Sammanställning!$J$34))+
PV(Sammanställning!$E$12-B150,Sammanställning!$E$11,-(Sammanställning!$I$13*Sammanställning!$J$35))+
PV(Sammanställning!$E$12-Sammanställning!$J$12,Sammanställning!$E$11,-(Sammanställning!$I$12*Sammanställning!$J$36))</f>
        <v>0</v>
      </c>
      <c r="E150" s="72">
        <f>Sammanställning!$J$44</f>
        <v>0</v>
      </c>
      <c r="F150" s="72">
        <f>Sammanställning!$J$49</f>
        <v>0</v>
      </c>
      <c r="G150" s="72">
        <f>Sammanställning!$J$54</f>
        <v>0</v>
      </c>
      <c r="H150" s="72">
        <f t="shared" si="89"/>
        <v>0</v>
      </c>
      <c r="I150" s="72"/>
      <c r="J150" s="72"/>
    </row>
    <row r="151" spans="1:10" x14ac:dyDescent="0.25">
      <c r="B151" s="73">
        <v>-0.01</v>
      </c>
      <c r="C151" s="72">
        <f>Sammanställning!$J$27</f>
        <v>0</v>
      </c>
      <c r="D151" s="72">
        <f>PV(Sammanställning!$E$12-Sammanställning!$J$11,Sammanställning!$E$11,-(Sammanställning!$I$11*Sammanställning!$J$32))+
PV((Sammanställning!$E$12-B151),Sammanställning!$E$11,-(Sammanställning!$I$13*Sammanställning!$J$33))+
PV(Sammanställning!$E$12-B151,Sammanställning!$E$11,-(Sammanställning!$I$13*Sammanställning!$J$34))+
PV(Sammanställning!$E$12-B151,Sammanställning!$E$11,-(Sammanställning!$I$13*Sammanställning!$J$35))+
PV(Sammanställning!$E$12-Sammanställning!$J$12,Sammanställning!$E$11,-(Sammanställning!$I$12*Sammanställning!$J$36))</f>
        <v>0</v>
      </c>
      <c r="E151" s="72">
        <f>Sammanställning!$J$44</f>
        <v>0</v>
      </c>
      <c r="F151" s="72">
        <f>Sammanställning!$J$49</f>
        <v>0</v>
      </c>
      <c r="G151" s="72">
        <f>Sammanställning!$J$54</f>
        <v>0</v>
      </c>
      <c r="H151" s="72">
        <f t="shared" si="89"/>
        <v>0</v>
      </c>
      <c r="I151" s="72"/>
      <c r="J151" s="72"/>
    </row>
    <row r="152" spans="1:10" x14ac:dyDescent="0.25">
      <c r="B152" s="73">
        <v>0</v>
      </c>
      <c r="C152" s="72">
        <f>Sammanställning!$J$27</f>
        <v>0</v>
      </c>
      <c r="D152" s="72">
        <f>PV(Sammanställning!$E$12-Sammanställning!$J$11,Sammanställning!$E$11,-(Sammanställning!$I$11*Sammanställning!$J$32))+
PV((Sammanställning!$E$12-B152),Sammanställning!$E$11,-(Sammanställning!$I$13*Sammanställning!$J$33))+
PV(Sammanställning!$E$12-B152,Sammanställning!$E$11,-(Sammanställning!$I$13*Sammanställning!$J$34))+
PV(Sammanställning!$E$12-B152,Sammanställning!$E$11,-(Sammanställning!$I$13*Sammanställning!$J$35))+
PV(Sammanställning!$E$12-Sammanställning!$J$12,Sammanställning!$E$11,-(Sammanställning!$I$12*Sammanställning!$J$36))</f>
        <v>0</v>
      </c>
      <c r="E152" s="72">
        <f>Sammanställning!$J$44</f>
        <v>0</v>
      </c>
      <c r="F152" s="72">
        <f>Sammanställning!$J$49</f>
        <v>0</v>
      </c>
      <c r="G152" s="72">
        <f>Sammanställning!$J$54</f>
        <v>0</v>
      </c>
      <c r="H152" s="72">
        <f t="shared" si="89"/>
        <v>0</v>
      </c>
      <c r="I152" s="72"/>
      <c r="J152" s="72"/>
    </row>
    <row r="153" spans="1:10" x14ac:dyDescent="0.25">
      <c r="B153" s="73">
        <v>0.01</v>
      </c>
      <c r="C153" s="72">
        <f>Sammanställning!$J$27</f>
        <v>0</v>
      </c>
      <c r="D153" s="72">
        <f>PV(Sammanställning!$E$12-Sammanställning!$J$11,Sammanställning!$E$11,-(Sammanställning!$I$11*Sammanställning!$J$32))+
PV((Sammanställning!$E$12-B153),Sammanställning!$E$11,-(Sammanställning!$I$13*Sammanställning!$J$33))+
PV(Sammanställning!$E$12-B153,Sammanställning!$E$11,-(Sammanställning!$I$13*Sammanställning!$J$34))+
PV(Sammanställning!$E$12-B153,Sammanställning!$E$11,-(Sammanställning!$I$13*Sammanställning!$J$35))+
PV(Sammanställning!$E$12-Sammanställning!$J$12,Sammanställning!$E$11,-(Sammanställning!$I$12*Sammanställning!$J$36))</f>
        <v>0</v>
      </c>
      <c r="E153" s="72">
        <f>Sammanställning!$J$44</f>
        <v>0</v>
      </c>
      <c r="F153" s="72">
        <f>Sammanställning!$J$49</f>
        <v>0</v>
      </c>
      <c r="G153" s="72">
        <f>Sammanställning!$J$54</f>
        <v>0</v>
      </c>
      <c r="H153" s="72">
        <f t="shared" si="89"/>
        <v>0</v>
      </c>
      <c r="I153" s="72"/>
      <c r="J153" s="72"/>
    </row>
    <row r="154" spans="1:10" x14ac:dyDescent="0.25">
      <c r="B154" s="73">
        <v>0.02</v>
      </c>
      <c r="C154" s="72">
        <f>Sammanställning!$J$27</f>
        <v>0</v>
      </c>
      <c r="D154" s="72">
        <f>PV(Sammanställning!$E$12-Sammanställning!$J$11,Sammanställning!$E$11,-(Sammanställning!$I$11*Sammanställning!$J$32))+
PV((Sammanställning!$E$12-B154),Sammanställning!$E$11,-(Sammanställning!$I$13*Sammanställning!$J$33))+
PV(Sammanställning!$E$12-B154,Sammanställning!$E$11,-(Sammanställning!$I$13*Sammanställning!$J$34))+
PV(Sammanställning!$E$12-B154,Sammanställning!$E$11,-(Sammanställning!$I$13*Sammanställning!$J$35))+
PV(Sammanställning!$E$12-Sammanställning!$J$12,Sammanställning!$E$11,-(Sammanställning!$I$12*Sammanställning!$J$36))</f>
        <v>0</v>
      </c>
      <c r="E154" s="72">
        <f>Sammanställning!$J$44</f>
        <v>0</v>
      </c>
      <c r="F154" s="72">
        <f>Sammanställning!$J$49</f>
        <v>0</v>
      </c>
      <c r="G154" s="72">
        <f>Sammanställning!$J$54</f>
        <v>0</v>
      </c>
      <c r="H154" s="72">
        <f t="shared" si="89"/>
        <v>0</v>
      </c>
      <c r="I154" s="72"/>
      <c r="J154" s="72"/>
    </row>
    <row r="155" spans="1:10" x14ac:dyDescent="0.25">
      <c r="B155" s="73">
        <v>0.03</v>
      </c>
      <c r="C155" s="72">
        <f>Sammanställning!$J$27</f>
        <v>0</v>
      </c>
      <c r="D155" s="72">
        <f>PV(Sammanställning!$E$12-Sammanställning!$J$11,Sammanställning!$E$11,-(Sammanställning!$I$11*Sammanställning!$J$32))+
PV((Sammanställning!$E$12-B155),Sammanställning!$E$11,-(Sammanställning!$I$13*Sammanställning!$J$33))+
PV(Sammanställning!$E$12-B155,Sammanställning!$E$11,-(Sammanställning!$I$13*Sammanställning!$J$34))+
PV(Sammanställning!$E$12-B155,Sammanställning!$E$11,-(Sammanställning!$I$13*Sammanställning!$J$35))+
PV(Sammanställning!$E$12-Sammanställning!$J$12,Sammanställning!$E$11,-(Sammanställning!$I$12*Sammanställning!$J$36))</f>
        <v>0</v>
      </c>
      <c r="E155" s="72">
        <f>Sammanställning!$J$44</f>
        <v>0</v>
      </c>
      <c r="F155" s="72">
        <f>Sammanställning!$J$49</f>
        <v>0</v>
      </c>
      <c r="G155" s="72">
        <f>Sammanställning!$J$54</f>
        <v>0</v>
      </c>
      <c r="H155" s="72">
        <f t="shared" si="89"/>
        <v>0</v>
      </c>
      <c r="I155" s="72"/>
      <c r="J155" s="72"/>
    </row>
    <row r="156" spans="1:10" ht="13" x14ac:dyDescent="0.3">
      <c r="B156" s="78">
        <v>0.04</v>
      </c>
      <c r="C156" s="79">
        <f>Sammanställning!$J$27</f>
        <v>0</v>
      </c>
      <c r="D156" s="79">
        <f>PV(Sammanställning!$E$12-Sammanställning!$J$11,Sammanställning!$E$11,-(Sammanställning!$I$11*Sammanställning!$J$32))+
PV((Sammanställning!$E$12-B156),Sammanställning!$E$11,-(Sammanställning!$I$13*Sammanställning!$J$33))+
PV(Sammanställning!$E$12-B156,Sammanställning!$E$11,-(Sammanställning!$I$13*Sammanställning!$J$34))+
PV(Sammanställning!$E$12-B156,Sammanställning!$E$11,-(Sammanställning!$I$13*Sammanställning!$J$35))+
PV(Sammanställning!$E$12-Sammanställning!$J$12,Sammanställning!$E$11,-(Sammanställning!$I$12*Sammanställning!$J$36))</f>
        <v>0</v>
      </c>
      <c r="E156" s="79">
        <f>Sammanställning!$J$44</f>
        <v>0</v>
      </c>
      <c r="F156" s="79">
        <f>Sammanställning!$J$49</f>
        <v>0</v>
      </c>
      <c r="G156" s="79">
        <f>Sammanställning!$J$54</f>
        <v>0</v>
      </c>
      <c r="H156" s="79">
        <f t="shared" si="89"/>
        <v>0</v>
      </c>
      <c r="I156" s="79"/>
      <c r="J156" s="72"/>
    </row>
    <row r="157" spans="1:10" ht="13" x14ac:dyDescent="0.3">
      <c r="B157" s="73">
        <v>0.05</v>
      </c>
      <c r="C157" s="72">
        <f>Sammanställning!$J$27</f>
        <v>0</v>
      </c>
      <c r="D157" s="72">
        <f>PV(Sammanställning!$E$12-Sammanställning!$J$11,Sammanställning!$E$11,-(Sammanställning!$I$11*Sammanställning!$J$32))+
PV((Sammanställning!$E$12-B157),Sammanställning!$E$11,-(Sammanställning!$I$13*Sammanställning!$J$33))+
PV(Sammanställning!$E$12-B157,Sammanställning!$E$11,-(Sammanställning!$I$13*Sammanställning!$J$34))+
PV(Sammanställning!$E$12-B157,Sammanställning!$E$11,-(Sammanställning!$I$13*Sammanställning!$J$35))+
PV(Sammanställning!$E$12-Sammanställning!$J$12,Sammanställning!$E$11,-(Sammanställning!$I$12*Sammanställning!$J$36))</f>
        <v>0</v>
      </c>
      <c r="E157" s="72">
        <f>Sammanställning!$J$44</f>
        <v>0</v>
      </c>
      <c r="F157" s="72">
        <f>Sammanställning!$J$49</f>
        <v>0</v>
      </c>
      <c r="G157" s="72">
        <f>Sammanställning!$J$54</f>
        <v>0</v>
      </c>
      <c r="H157" s="72">
        <f t="shared" si="89"/>
        <v>0</v>
      </c>
      <c r="I157" s="72"/>
      <c r="J157" s="79"/>
    </row>
    <row r="158" spans="1:10" x14ac:dyDescent="0.25">
      <c r="J158" s="72"/>
    </row>
    <row r="176" spans="1:9" ht="13" x14ac:dyDescent="0.3">
      <c r="A176" s="60"/>
      <c r="D176" s="73"/>
      <c r="E176" s="73"/>
      <c r="F176" s="73"/>
      <c r="G176" s="73"/>
      <c r="H176" s="73"/>
      <c r="I176" s="73"/>
    </row>
    <row r="177" spans="1:10" x14ac:dyDescent="0.25">
      <c r="J177" s="73"/>
    </row>
    <row r="178" spans="1:10" ht="13" x14ac:dyDescent="0.3">
      <c r="C178" s="74"/>
      <c r="D178" s="74"/>
      <c r="E178" s="74"/>
      <c r="F178" s="75"/>
      <c r="G178" s="74"/>
      <c r="H178" s="74"/>
      <c r="I178" s="74"/>
    </row>
    <row r="179" spans="1:10" ht="13" x14ac:dyDescent="0.3">
      <c r="B179" s="73"/>
      <c r="C179" s="72"/>
      <c r="D179" s="72"/>
      <c r="E179" s="72"/>
      <c r="F179" s="72"/>
      <c r="G179" s="72"/>
      <c r="H179" s="72"/>
      <c r="I179" s="72"/>
      <c r="J179" s="74"/>
    </row>
    <row r="180" spans="1:10" x14ac:dyDescent="0.25">
      <c r="B180" s="73"/>
      <c r="C180" s="72"/>
      <c r="D180" s="72"/>
      <c r="E180" s="72"/>
      <c r="F180" s="72"/>
      <c r="G180" s="72"/>
      <c r="H180" s="72"/>
      <c r="I180" s="72"/>
      <c r="J180" s="72"/>
    </row>
    <row r="181" spans="1:10" ht="13" x14ac:dyDescent="0.3">
      <c r="A181" s="60" t="s">
        <v>42</v>
      </c>
      <c r="D181" s="73"/>
      <c r="E181" s="73"/>
      <c r="F181" s="73"/>
      <c r="G181" s="73"/>
      <c r="H181" s="73"/>
      <c r="I181" s="73"/>
      <c r="J181" s="72"/>
    </row>
    <row r="182" spans="1:10" x14ac:dyDescent="0.25">
      <c r="J182" s="73"/>
    </row>
    <row r="183" spans="1:10" ht="13" x14ac:dyDescent="0.3">
      <c r="A183" t="s">
        <v>35</v>
      </c>
      <c r="C183" s="74" t="str">
        <f>Sammanställning!$C$27</f>
        <v>Investeringskostnad (SEK)</v>
      </c>
      <c r="D183" s="74" t="str">
        <f>Sammanställning!$B$38</f>
        <v>Nuvärde Energikostnad, totalt (SEK)</v>
      </c>
      <c r="E183" s="74" t="str">
        <f>Sammanställning!$B$44</f>
        <v>Nuvärde Underhållskostnader (SEK)</v>
      </c>
      <c r="F183" s="75" t="str">
        <f>Sammanställning!$B$49</f>
        <v>Nuvärde Miljökostnad (SEK)</v>
      </c>
      <c r="G183" s="74" t="str">
        <f>Sammanställning!$B$54</f>
        <v>Nuvärde restvärde (SEK)</v>
      </c>
      <c r="H183" s="74" t="str">
        <f>Sammanställning!$B$58</f>
        <v>LCC-kostnad (SEK)</v>
      </c>
      <c r="I183" s="74"/>
    </row>
    <row r="184" spans="1:10" ht="13" x14ac:dyDescent="0.3">
      <c r="B184" s="73">
        <v>-0.05</v>
      </c>
      <c r="C184" s="72">
        <f>Sammanställning!$F$27</f>
        <v>0</v>
      </c>
      <c r="D184" s="72">
        <f>PV(Sammanställning!$E$12-B184,Sammanställning!$E$11,-(Sammanställning!$I$11*Sammanställning!$F$32))+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PV(Sammanställning!$E$12-Sammanställning!$J$12,Sammanställning!$E$11,-(Sammanställning!$I$12*Sammanställning!$F$36))</f>
        <v>0</v>
      </c>
      <c r="E184" s="72">
        <f>Sammanställning!$F$44</f>
        <v>0</v>
      </c>
      <c r="F184" s="72">
        <f>Sammanställning!$F$49</f>
        <v>0</v>
      </c>
      <c r="G184" s="72">
        <f>Sammanställning!$F$54</f>
        <v>0</v>
      </c>
      <c r="H184" s="72">
        <f>SUM(C184:F184)-G184</f>
        <v>0</v>
      </c>
      <c r="I184" s="72"/>
      <c r="J184" s="74"/>
    </row>
    <row r="185" spans="1:10" x14ac:dyDescent="0.25">
      <c r="B185" s="73">
        <v>-0.04</v>
      </c>
      <c r="C185" s="72">
        <f>Sammanställning!$F$27</f>
        <v>0</v>
      </c>
      <c r="D185" s="72">
        <f>PV(Sammanställning!$E$12-B185,Sammanställning!$E$11,-(Sammanställning!$I$11*Sammanställning!$F$32))+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PV(Sammanställning!$E$12-Sammanställning!$J$12,Sammanställning!$E$11,-(Sammanställning!$I$12*Sammanställning!$F$36))</f>
        <v>0</v>
      </c>
      <c r="E185" s="72">
        <f>Sammanställning!$F$44</f>
        <v>0</v>
      </c>
      <c r="F185" s="72">
        <f>Sammanställning!$F$49</f>
        <v>0</v>
      </c>
      <c r="G185" s="72">
        <f>Sammanställning!$F$54</f>
        <v>0</v>
      </c>
      <c r="H185" s="72">
        <f t="shared" ref="H185:H194" si="90">SUM(C185:F185)-G185</f>
        <v>0</v>
      </c>
      <c r="I185" s="72"/>
      <c r="J185" s="72"/>
    </row>
    <row r="186" spans="1:10" x14ac:dyDescent="0.25">
      <c r="B186" s="73">
        <v>-0.03</v>
      </c>
      <c r="C186" s="72">
        <f>Sammanställning!$F$27</f>
        <v>0</v>
      </c>
      <c r="D186" s="72">
        <f>PV(Sammanställning!$E$12-B186,Sammanställning!$E$11,-(Sammanställning!$I$11*Sammanställning!$F$32))+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PV(Sammanställning!$E$12-Sammanställning!$J$12,Sammanställning!$E$11,-(Sammanställning!$I$12*Sammanställning!$F$36))</f>
        <v>0</v>
      </c>
      <c r="E186" s="72">
        <f>Sammanställning!$F$44</f>
        <v>0</v>
      </c>
      <c r="F186" s="72">
        <f>Sammanställning!$F$49</f>
        <v>0</v>
      </c>
      <c r="G186" s="72">
        <f>Sammanställning!$F$54</f>
        <v>0</v>
      </c>
      <c r="H186" s="72">
        <f t="shared" si="90"/>
        <v>0</v>
      </c>
      <c r="I186" s="72"/>
      <c r="J186" s="72"/>
    </row>
    <row r="187" spans="1:10" x14ac:dyDescent="0.25">
      <c r="B187" s="73">
        <v>-0.02</v>
      </c>
      <c r="C187" s="72">
        <f>Sammanställning!$F$27</f>
        <v>0</v>
      </c>
      <c r="D187" s="72">
        <f>PV(Sammanställning!$E$12-B187,Sammanställning!$E$11,-(Sammanställning!$I$11*Sammanställning!$F$32))+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PV(Sammanställning!$E$12-Sammanställning!$J$12,Sammanställning!$E$11,-(Sammanställning!$I$12*Sammanställning!$F$36))</f>
        <v>0</v>
      </c>
      <c r="E187" s="72">
        <f>Sammanställning!$F$44</f>
        <v>0</v>
      </c>
      <c r="F187" s="72">
        <f>Sammanställning!$F$49</f>
        <v>0</v>
      </c>
      <c r="G187" s="72">
        <f>Sammanställning!$F$54</f>
        <v>0</v>
      </c>
      <c r="H187" s="72">
        <f t="shared" si="90"/>
        <v>0</v>
      </c>
      <c r="I187" s="72"/>
      <c r="J187" s="72"/>
    </row>
    <row r="188" spans="1:10" x14ac:dyDescent="0.25">
      <c r="B188" s="73">
        <v>-0.01</v>
      </c>
      <c r="C188" s="72">
        <f>Sammanställning!$F$27</f>
        <v>0</v>
      </c>
      <c r="D188" s="72">
        <f>PV(Sammanställning!$E$12-B188,Sammanställning!$E$11,-(Sammanställning!$I$11*Sammanställning!$F$32))+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PV(Sammanställning!$E$12-Sammanställning!$J$12,Sammanställning!$E$11,-(Sammanställning!$I$12*Sammanställning!$F$36))</f>
        <v>0</v>
      </c>
      <c r="E188" s="72">
        <f>Sammanställning!$F$44</f>
        <v>0</v>
      </c>
      <c r="F188" s="72">
        <f>Sammanställning!$F$49</f>
        <v>0</v>
      </c>
      <c r="G188" s="72">
        <f>Sammanställning!$F$54</f>
        <v>0</v>
      </c>
      <c r="H188" s="72">
        <f t="shared" si="90"/>
        <v>0</v>
      </c>
      <c r="I188" s="72"/>
      <c r="J188" s="72"/>
    </row>
    <row r="189" spans="1:10" x14ac:dyDescent="0.25">
      <c r="B189" s="73">
        <v>0</v>
      </c>
      <c r="C189" s="72">
        <f>Sammanställning!$F$27</f>
        <v>0</v>
      </c>
      <c r="D189" s="72">
        <f>PV(Sammanställning!$E$12-B189,Sammanställning!$E$11,-(Sammanställning!$I$11*Sammanställning!$F$32))+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PV(Sammanställning!$E$12-Sammanställning!$J$12,Sammanställning!$E$11,-(Sammanställning!$I$12*Sammanställning!$F$36))</f>
        <v>0</v>
      </c>
      <c r="E189" s="72">
        <f>Sammanställning!$F$44</f>
        <v>0</v>
      </c>
      <c r="F189" s="72">
        <f>Sammanställning!$F$49</f>
        <v>0</v>
      </c>
      <c r="G189" s="72">
        <f>Sammanställning!$F$54</f>
        <v>0</v>
      </c>
      <c r="H189" s="72">
        <f t="shared" si="90"/>
        <v>0</v>
      </c>
      <c r="I189" s="72"/>
      <c r="J189" s="72"/>
    </row>
    <row r="190" spans="1:10" x14ac:dyDescent="0.25">
      <c r="B190" s="73">
        <v>0.01</v>
      </c>
      <c r="C190" s="72">
        <f>Sammanställning!$F$27</f>
        <v>0</v>
      </c>
      <c r="D190" s="72">
        <f>PV(Sammanställning!$E$12-B190,Sammanställning!$E$11,-(Sammanställning!$I$11*Sammanställning!$F$32))+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PV(Sammanställning!$E$12-Sammanställning!$J$12,Sammanställning!$E$11,-(Sammanställning!$I$12*Sammanställning!$F$36))</f>
        <v>0</v>
      </c>
      <c r="E190" s="72">
        <f>Sammanställning!$F$44</f>
        <v>0</v>
      </c>
      <c r="F190" s="72">
        <f>Sammanställning!$F$49</f>
        <v>0</v>
      </c>
      <c r="G190" s="72">
        <f>Sammanställning!$F$54</f>
        <v>0</v>
      </c>
      <c r="H190" s="72">
        <f t="shared" si="90"/>
        <v>0</v>
      </c>
      <c r="I190" s="72"/>
      <c r="J190" s="72"/>
    </row>
    <row r="191" spans="1:10" x14ac:dyDescent="0.25">
      <c r="B191" s="73">
        <v>0.02</v>
      </c>
      <c r="C191" s="72">
        <f>Sammanställning!$F$27</f>
        <v>0</v>
      </c>
      <c r="D191" s="72">
        <f>PV(Sammanställning!$E$12-B191,Sammanställning!$E$11,-(Sammanställning!$I$11*Sammanställning!$F$32))+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PV(Sammanställning!$E$12-Sammanställning!$J$12,Sammanställning!$E$11,-(Sammanställning!$I$12*Sammanställning!$F$36))</f>
        <v>0</v>
      </c>
      <c r="E191" s="72">
        <f>Sammanställning!$F$44</f>
        <v>0</v>
      </c>
      <c r="F191" s="72">
        <f>Sammanställning!$F$49</f>
        <v>0</v>
      </c>
      <c r="G191" s="72">
        <f>Sammanställning!$F$54</f>
        <v>0</v>
      </c>
      <c r="H191" s="72">
        <f t="shared" si="90"/>
        <v>0</v>
      </c>
      <c r="I191" s="72"/>
      <c r="J191" s="72"/>
    </row>
    <row r="192" spans="1:10" x14ac:dyDescent="0.25">
      <c r="B192" s="73">
        <v>0.03</v>
      </c>
      <c r="C192" s="72">
        <f>Sammanställning!$F$27</f>
        <v>0</v>
      </c>
      <c r="D192" s="72">
        <f>PV(Sammanställning!$E$12-B192,Sammanställning!$E$11,-(Sammanställning!$I$11*Sammanställning!$F$32))+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PV(Sammanställning!$E$12-Sammanställning!$J$12,Sammanställning!$E$11,-(Sammanställning!$I$12*Sammanställning!$F$36))</f>
        <v>0</v>
      </c>
      <c r="E192" s="72">
        <f>Sammanställning!$F$44</f>
        <v>0</v>
      </c>
      <c r="F192" s="72">
        <f>Sammanställning!$F$49</f>
        <v>0</v>
      </c>
      <c r="G192" s="72">
        <f>Sammanställning!$F$54</f>
        <v>0</v>
      </c>
      <c r="H192" s="72">
        <f t="shared" si="90"/>
        <v>0</v>
      </c>
      <c r="I192" s="72"/>
      <c r="J192" s="72"/>
    </row>
    <row r="193" spans="1:10" x14ac:dyDescent="0.25">
      <c r="B193" s="73">
        <v>0.04</v>
      </c>
      <c r="C193" s="72">
        <f>Sammanställning!$F$27</f>
        <v>0</v>
      </c>
      <c r="D193" s="72">
        <f>PV(Sammanställning!$E$12-B193,Sammanställning!$E$11,-(Sammanställning!$I$11*Sammanställning!$F$32))+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PV(Sammanställning!$E$12-Sammanställning!$J$12,Sammanställning!$E$11,-(Sammanställning!$I$12*Sammanställning!$F$36))</f>
        <v>0</v>
      </c>
      <c r="E193" s="72">
        <f>Sammanställning!$F$44</f>
        <v>0</v>
      </c>
      <c r="F193" s="72">
        <f>Sammanställning!$F$49</f>
        <v>0</v>
      </c>
      <c r="G193" s="72">
        <f>Sammanställning!$F$54</f>
        <v>0</v>
      </c>
      <c r="H193" s="72">
        <f t="shared" si="90"/>
        <v>0</v>
      </c>
      <c r="I193" s="72"/>
      <c r="J193" s="72"/>
    </row>
    <row r="194" spans="1:10" x14ac:dyDescent="0.25">
      <c r="B194" s="73">
        <v>0.05</v>
      </c>
      <c r="C194" s="72">
        <f>Sammanställning!$F$27</f>
        <v>0</v>
      </c>
      <c r="D194" s="72">
        <f>PV(Sammanställning!$E$12-B194,Sammanställning!$E$11,-(Sammanställning!$I$11*Sammanställning!$F$32))+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PV(Sammanställning!$E$12-Sammanställning!$J$12,Sammanställning!$E$11,-(Sammanställning!$I$12*Sammanställning!$F$36))</f>
        <v>0</v>
      </c>
      <c r="E194" s="72">
        <f>Sammanställning!$F$44</f>
        <v>0</v>
      </c>
      <c r="F194" s="72">
        <f>Sammanställning!$F$49</f>
        <v>0</v>
      </c>
      <c r="G194" s="72">
        <f>Sammanställning!$F$54</f>
        <v>0</v>
      </c>
      <c r="H194" s="72">
        <f t="shared" si="90"/>
        <v>0</v>
      </c>
      <c r="I194" s="72"/>
      <c r="J194" s="72"/>
    </row>
    <row r="195" spans="1:10" x14ac:dyDescent="0.25">
      <c r="B195" s="71"/>
      <c r="H195" s="72"/>
      <c r="I195" s="72"/>
      <c r="J195" s="72"/>
    </row>
    <row r="196" spans="1:10" ht="13" x14ac:dyDescent="0.3">
      <c r="A196" t="s">
        <v>36</v>
      </c>
      <c r="C196" s="74" t="str">
        <f>Sammanställning!$C$27</f>
        <v>Investeringskostnad (SEK)</v>
      </c>
      <c r="D196" s="74" t="str">
        <f>Sammanställning!$B$38</f>
        <v>Nuvärde Energikostnad, totalt (SEK)</v>
      </c>
      <c r="E196" s="74" t="str">
        <f>Sammanställning!$B$44</f>
        <v>Nuvärde Underhållskostnader (SEK)</v>
      </c>
      <c r="F196" s="75" t="str">
        <f>Sammanställning!$B$49</f>
        <v>Nuvärde Miljökostnad (SEK)</v>
      </c>
      <c r="G196" s="74" t="str">
        <f>Sammanställning!$B$54</f>
        <v>Nuvärde restvärde (SEK)</v>
      </c>
      <c r="H196" s="74" t="str">
        <f>Sammanställning!$B$58</f>
        <v>LCC-kostnad (SEK)</v>
      </c>
      <c r="I196" s="74"/>
      <c r="J196" s="72"/>
    </row>
    <row r="197" spans="1:10" ht="13" x14ac:dyDescent="0.3">
      <c r="B197" s="73">
        <v>-0.05</v>
      </c>
      <c r="C197" s="72">
        <f>Sammanställning!$H$27</f>
        <v>0</v>
      </c>
      <c r="D197" s="72">
        <f>PV(Sammanställning!$E$12-B197,Sammanställning!$E$11,-(Sammanställning!$I$11*Sammanställning!$H$32))+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PV(Sammanställning!$E$12-Sammanställning!$J$12,Sammanställning!$E$11,-(Sammanställning!$I$12*Sammanställning!$H$36))</f>
        <v>0</v>
      </c>
      <c r="E197" s="72">
        <f>Sammanställning!$H$44</f>
        <v>0</v>
      </c>
      <c r="F197" s="72">
        <f>Sammanställning!$H$49</f>
        <v>0</v>
      </c>
      <c r="G197" s="72">
        <f>Sammanställning!$H$54</f>
        <v>0</v>
      </c>
      <c r="H197" s="72">
        <f>SUM(C197:F197)-G197</f>
        <v>0</v>
      </c>
      <c r="I197" s="72"/>
      <c r="J197" s="74"/>
    </row>
    <row r="198" spans="1:10" x14ac:dyDescent="0.25">
      <c r="B198" s="73">
        <v>-0.04</v>
      </c>
      <c r="C198" s="72">
        <f>Sammanställning!$H$27</f>
        <v>0</v>
      </c>
      <c r="D198" s="72">
        <f>PV(Sammanställning!$E$12-B198,Sammanställning!$E$11,-(Sammanställning!$I$11*Sammanställning!$H$32))+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PV(Sammanställning!$E$12-Sammanställning!$J$12,Sammanställning!$E$11,-(Sammanställning!$I$12*Sammanställning!$H$36))</f>
        <v>0</v>
      </c>
      <c r="E198" s="72">
        <f>Sammanställning!$H$44</f>
        <v>0</v>
      </c>
      <c r="F198" s="72">
        <f>Sammanställning!$H$49</f>
        <v>0</v>
      </c>
      <c r="G198" s="72">
        <f>Sammanställning!$H$54</f>
        <v>0</v>
      </c>
      <c r="H198" s="72">
        <f t="shared" ref="H198:H207" si="91">SUM(C198:F198)-G198</f>
        <v>0</v>
      </c>
      <c r="I198" s="72"/>
      <c r="J198" s="72"/>
    </row>
    <row r="199" spans="1:10" x14ac:dyDescent="0.25">
      <c r="B199" s="73">
        <v>-0.03</v>
      </c>
      <c r="C199" s="72">
        <f>Sammanställning!$H$27</f>
        <v>0</v>
      </c>
      <c r="D199" s="72">
        <f>PV(Sammanställning!$E$12-B199,Sammanställning!$E$11,-(Sammanställning!$I$11*Sammanställning!$H$32))+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PV(Sammanställning!$E$12-Sammanställning!$J$12,Sammanställning!$E$11,-(Sammanställning!$I$12*Sammanställning!$H$36))</f>
        <v>0</v>
      </c>
      <c r="E199" s="72">
        <f>Sammanställning!$H$44</f>
        <v>0</v>
      </c>
      <c r="F199" s="72">
        <f>Sammanställning!$H$49</f>
        <v>0</v>
      </c>
      <c r="G199" s="72">
        <f>Sammanställning!$H$54</f>
        <v>0</v>
      </c>
      <c r="H199" s="72">
        <f t="shared" si="91"/>
        <v>0</v>
      </c>
      <c r="I199" s="72"/>
      <c r="J199" s="72"/>
    </row>
    <row r="200" spans="1:10" x14ac:dyDescent="0.25">
      <c r="B200" s="73">
        <v>-0.02</v>
      </c>
      <c r="C200" s="72">
        <f>Sammanställning!$H$27</f>
        <v>0</v>
      </c>
      <c r="D200" s="72">
        <f>PV(Sammanställning!$E$12-B200,Sammanställning!$E$11,-(Sammanställning!$I$11*Sammanställning!$H$32))+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PV(Sammanställning!$E$12-Sammanställning!$J$12,Sammanställning!$E$11,-(Sammanställning!$I$12*Sammanställning!$H$36))</f>
        <v>0</v>
      </c>
      <c r="E200" s="72">
        <f>Sammanställning!$H$44</f>
        <v>0</v>
      </c>
      <c r="F200" s="72">
        <f>Sammanställning!$H$49</f>
        <v>0</v>
      </c>
      <c r="G200" s="72">
        <f>Sammanställning!$H$54</f>
        <v>0</v>
      </c>
      <c r="H200" s="72">
        <f t="shared" si="91"/>
        <v>0</v>
      </c>
      <c r="I200" s="72"/>
      <c r="J200" s="72"/>
    </row>
    <row r="201" spans="1:10" x14ac:dyDescent="0.25">
      <c r="B201" s="73">
        <v>-0.01</v>
      </c>
      <c r="C201" s="72">
        <f>Sammanställning!$H$27</f>
        <v>0</v>
      </c>
      <c r="D201" s="72">
        <f>PV(Sammanställning!$E$12-B201,Sammanställning!$E$11,-(Sammanställning!$I$11*Sammanställning!$H$32))+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PV(Sammanställning!$E$12-Sammanställning!$J$12,Sammanställning!$E$11,-(Sammanställning!$I$12*Sammanställning!$H$36))</f>
        <v>0</v>
      </c>
      <c r="E201" s="72">
        <f>Sammanställning!$H$44</f>
        <v>0</v>
      </c>
      <c r="F201" s="72">
        <f>Sammanställning!$H$49</f>
        <v>0</v>
      </c>
      <c r="G201" s="72">
        <f>Sammanställning!$H$54</f>
        <v>0</v>
      </c>
      <c r="H201" s="72">
        <f t="shared" si="91"/>
        <v>0</v>
      </c>
      <c r="I201" s="72"/>
      <c r="J201" s="72"/>
    </row>
    <row r="202" spans="1:10" x14ac:dyDescent="0.25">
      <c r="B202" s="73">
        <v>0</v>
      </c>
      <c r="C202" s="72">
        <f>Sammanställning!$H$27</f>
        <v>0</v>
      </c>
      <c r="D202" s="72">
        <f>PV(Sammanställning!$E$12-B202,Sammanställning!$E$11,-(Sammanställning!$I$11*Sammanställning!$H$32))+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PV(Sammanställning!$E$12-Sammanställning!$J$12,Sammanställning!$E$11,-(Sammanställning!$I$12*Sammanställning!$H$36))</f>
        <v>0</v>
      </c>
      <c r="E202" s="72">
        <f>Sammanställning!$H$44</f>
        <v>0</v>
      </c>
      <c r="F202" s="72">
        <f>Sammanställning!$H$49</f>
        <v>0</v>
      </c>
      <c r="G202" s="72">
        <f>Sammanställning!$H$54</f>
        <v>0</v>
      </c>
      <c r="H202" s="72">
        <f t="shared" si="91"/>
        <v>0</v>
      </c>
      <c r="I202" s="72"/>
      <c r="J202" s="72"/>
    </row>
    <row r="203" spans="1:10" x14ac:dyDescent="0.25">
      <c r="B203" s="73">
        <v>0.01</v>
      </c>
      <c r="C203" s="72">
        <f>Sammanställning!$H$27</f>
        <v>0</v>
      </c>
      <c r="D203" s="72">
        <f>PV(Sammanställning!$E$12-B203,Sammanställning!$E$11,-(Sammanställning!$I$11*Sammanställning!$H$32))+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PV(Sammanställning!$E$12-Sammanställning!$J$12,Sammanställning!$E$11,-(Sammanställning!$I$12*Sammanställning!$H$36))</f>
        <v>0</v>
      </c>
      <c r="E203" s="72">
        <f>Sammanställning!$H$44</f>
        <v>0</v>
      </c>
      <c r="F203" s="72">
        <f>Sammanställning!$H$49</f>
        <v>0</v>
      </c>
      <c r="G203" s="72">
        <f>Sammanställning!$H$54</f>
        <v>0</v>
      </c>
      <c r="H203" s="72">
        <f t="shared" si="91"/>
        <v>0</v>
      </c>
      <c r="I203" s="72"/>
      <c r="J203" s="72"/>
    </row>
    <row r="204" spans="1:10" x14ac:dyDescent="0.25">
      <c r="B204" s="73">
        <v>0.02</v>
      </c>
      <c r="C204" s="72">
        <f>Sammanställning!$H$27</f>
        <v>0</v>
      </c>
      <c r="D204" s="72">
        <f>PV(Sammanställning!$E$12-B204,Sammanställning!$E$11,-(Sammanställning!$I$11*Sammanställning!$H$32))+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PV(Sammanställning!$E$12-Sammanställning!$J$12,Sammanställning!$E$11,-(Sammanställning!$I$12*Sammanställning!$H$36))</f>
        <v>0</v>
      </c>
      <c r="E204" s="72">
        <f>Sammanställning!$H$44</f>
        <v>0</v>
      </c>
      <c r="F204" s="72">
        <f>Sammanställning!$H$49</f>
        <v>0</v>
      </c>
      <c r="G204" s="72">
        <f>Sammanställning!$H$54</f>
        <v>0</v>
      </c>
      <c r="H204" s="72">
        <f t="shared" si="91"/>
        <v>0</v>
      </c>
      <c r="I204" s="72"/>
      <c r="J204" s="72"/>
    </row>
    <row r="205" spans="1:10" x14ac:dyDescent="0.25">
      <c r="B205" s="73">
        <v>0.03</v>
      </c>
      <c r="C205" s="72">
        <f>Sammanställning!$H$27</f>
        <v>0</v>
      </c>
      <c r="D205" s="72">
        <f>PV(Sammanställning!$E$12-B205,Sammanställning!$E$11,-(Sammanställning!$I$11*Sammanställning!$H$32))+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PV(Sammanställning!$E$12-Sammanställning!$J$12,Sammanställning!$E$11,-(Sammanställning!$I$12*Sammanställning!$H$36))</f>
        <v>0</v>
      </c>
      <c r="E205" s="72">
        <f>Sammanställning!$H$44</f>
        <v>0</v>
      </c>
      <c r="F205" s="72">
        <f>Sammanställning!$H$49</f>
        <v>0</v>
      </c>
      <c r="G205" s="72">
        <f>Sammanställning!$H$54</f>
        <v>0</v>
      </c>
      <c r="H205" s="72">
        <f t="shared" si="91"/>
        <v>0</v>
      </c>
      <c r="I205" s="72"/>
      <c r="J205" s="72"/>
    </row>
    <row r="206" spans="1:10" x14ac:dyDescent="0.25">
      <c r="B206" s="73">
        <v>0.04</v>
      </c>
      <c r="C206" s="72">
        <f>Sammanställning!$H$27</f>
        <v>0</v>
      </c>
      <c r="D206" s="72">
        <f>PV(Sammanställning!$E$12-B206,Sammanställning!$E$11,-(Sammanställning!$I$11*Sammanställning!$H$32))+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PV(Sammanställning!$E$12-Sammanställning!$J$12,Sammanställning!$E$11,-(Sammanställning!$I$12*Sammanställning!$H$36))</f>
        <v>0</v>
      </c>
      <c r="E206" s="72">
        <f>Sammanställning!$H$44</f>
        <v>0</v>
      </c>
      <c r="F206" s="72">
        <f>Sammanställning!$H$49</f>
        <v>0</v>
      </c>
      <c r="G206" s="72">
        <f>Sammanställning!$H$54</f>
        <v>0</v>
      </c>
      <c r="H206" s="72">
        <f t="shared" si="91"/>
        <v>0</v>
      </c>
      <c r="I206" s="72"/>
      <c r="J206" s="72"/>
    </row>
    <row r="207" spans="1:10" x14ac:dyDescent="0.25">
      <c r="B207" s="73">
        <v>0.05</v>
      </c>
      <c r="C207" s="72">
        <f>Sammanställning!$H$27</f>
        <v>0</v>
      </c>
      <c r="D207" s="72">
        <f>PV(Sammanställning!$E$12-B207,Sammanställning!$E$11,-(Sammanställning!$I$11*Sammanställning!$H$32))+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PV(Sammanställning!$E$12-Sammanställning!$J$12,Sammanställning!$E$11,-(Sammanställning!$I$12*Sammanställning!$H$36))</f>
        <v>0</v>
      </c>
      <c r="E207" s="72">
        <f>Sammanställning!$H$44</f>
        <v>0</v>
      </c>
      <c r="F207" s="72">
        <f>Sammanställning!$H$49</f>
        <v>0</v>
      </c>
      <c r="G207" s="72">
        <f>Sammanställning!$H$54</f>
        <v>0</v>
      </c>
      <c r="H207" s="72">
        <f t="shared" si="91"/>
        <v>0</v>
      </c>
      <c r="I207" s="72"/>
      <c r="J207" s="72"/>
    </row>
    <row r="208" spans="1:10" x14ac:dyDescent="0.25">
      <c r="B208" s="71"/>
      <c r="H208" s="72"/>
      <c r="I208" s="72"/>
      <c r="J208" s="72"/>
    </row>
    <row r="209" spans="1:10" ht="13" x14ac:dyDescent="0.3">
      <c r="A209" t="s">
        <v>37</v>
      </c>
      <c r="C209" s="74" t="str">
        <f>Sammanställning!$C$27</f>
        <v>Investeringskostnad (SEK)</v>
      </c>
      <c r="D209" s="74" t="str">
        <f>Sammanställning!$B$38</f>
        <v>Nuvärde Energikostnad, totalt (SEK)</v>
      </c>
      <c r="E209" s="74" t="str">
        <f>Sammanställning!$B$44</f>
        <v>Nuvärde Underhållskostnader (SEK)</v>
      </c>
      <c r="F209" s="75" t="str">
        <f>Sammanställning!$B$49</f>
        <v>Nuvärde Miljökostnad (SEK)</v>
      </c>
      <c r="G209" s="74" t="str">
        <f>Sammanställning!$B$54</f>
        <v>Nuvärde restvärde (SEK)</v>
      </c>
      <c r="H209" s="74" t="str">
        <f>Sammanställning!$B$58</f>
        <v>LCC-kostnad (SEK)</v>
      </c>
      <c r="I209" s="74"/>
      <c r="J209" s="72"/>
    </row>
    <row r="210" spans="1:10" ht="13" x14ac:dyDescent="0.3">
      <c r="B210" s="73">
        <v>-0.05</v>
      </c>
      <c r="C210" s="72">
        <f>Sammanställning!$J$27</f>
        <v>0</v>
      </c>
      <c r="D210" s="72">
        <f>PV(Sammanställning!$E$12-B210,Sammanställning!$E$11,-(Sammanställning!$I$11*Sammanställning!$J$32))+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PV(Sammanställning!$E$12-Sammanställning!$J$12,Sammanställning!$E$11,-(Sammanställning!$I$12*Sammanställning!$J$36))</f>
        <v>0</v>
      </c>
      <c r="E210" s="72">
        <f>Sammanställning!$J$44</f>
        <v>0</v>
      </c>
      <c r="F210" s="72">
        <f>Sammanställning!$J$49</f>
        <v>0</v>
      </c>
      <c r="G210" s="72">
        <f>Sammanställning!$J$54</f>
        <v>0</v>
      </c>
      <c r="H210" s="72">
        <f>SUM(C210:F210)-G210</f>
        <v>0</v>
      </c>
      <c r="I210" s="72"/>
      <c r="J210" s="74"/>
    </row>
    <row r="211" spans="1:10" x14ac:dyDescent="0.25">
      <c r="B211" s="73">
        <v>-0.04</v>
      </c>
      <c r="C211" s="72">
        <f>Sammanställning!$J$27</f>
        <v>0</v>
      </c>
      <c r="D211" s="72">
        <f>PV(Sammanställning!$E$12-B211,Sammanställning!$E$11,-(Sammanställning!$I$11*Sammanställning!$J$32))+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PV(Sammanställning!$E$12-Sammanställning!$J$12,Sammanställning!$E$11,-(Sammanställning!$I$12*Sammanställning!$J$36))</f>
        <v>0</v>
      </c>
      <c r="E211" s="72">
        <f>Sammanställning!$J$44</f>
        <v>0</v>
      </c>
      <c r="F211" s="72">
        <f>Sammanställning!$J$49</f>
        <v>0</v>
      </c>
      <c r="G211" s="72">
        <f>Sammanställning!$J$54</f>
        <v>0</v>
      </c>
      <c r="H211" s="72">
        <f t="shared" ref="H211:H220" si="92">SUM(C211:F211)-G211</f>
        <v>0</v>
      </c>
      <c r="I211" s="72"/>
      <c r="J211" s="72"/>
    </row>
    <row r="212" spans="1:10" x14ac:dyDescent="0.25">
      <c r="B212" s="73">
        <v>-0.03</v>
      </c>
      <c r="C212" s="72">
        <f>Sammanställning!$J$27</f>
        <v>0</v>
      </c>
      <c r="D212" s="72">
        <f>PV(Sammanställning!$E$12-B212,Sammanställning!$E$11,-(Sammanställning!$I$11*Sammanställning!$J$32))+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PV(Sammanställning!$E$12-Sammanställning!$J$12,Sammanställning!$E$11,-(Sammanställning!$I$12*Sammanställning!$J$36))</f>
        <v>0</v>
      </c>
      <c r="E212" s="72">
        <f>Sammanställning!$J$44</f>
        <v>0</v>
      </c>
      <c r="F212" s="72">
        <f>Sammanställning!$J$49</f>
        <v>0</v>
      </c>
      <c r="G212" s="72">
        <f>Sammanställning!$J$54</f>
        <v>0</v>
      </c>
      <c r="H212" s="72">
        <f t="shared" si="92"/>
        <v>0</v>
      </c>
      <c r="I212" s="72"/>
      <c r="J212" s="72"/>
    </row>
    <row r="213" spans="1:10" x14ac:dyDescent="0.25">
      <c r="B213" s="73">
        <v>-0.02</v>
      </c>
      <c r="C213" s="72">
        <f>Sammanställning!$J$27</f>
        <v>0</v>
      </c>
      <c r="D213" s="72">
        <f>PV(Sammanställning!$E$12-B213,Sammanställning!$E$11,-(Sammanställning!$I$11*Sammanställning!$J$32))+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PV(Sammanställning!$E$12-Sammanställning!$J$12,Sammanställning!$E$11,-(Sammanställning!$I$12*Sammanställning!$J$36))</f>
        <v>0</v>
      </c>
      <c r="E213" s="72">
        <f>Sammanställning!$J$44</f>
        <v>0</v>
      </c>
      <c r="F213" s="72">
        <f>Sammanställning!$J$49</f>
        <v>0</v>
      </c>
      <c r="G213" s="72">
        <f>Sammanställning!$J$54</f>
        <v>0</v>
      </c>
      <c r="H213" s="72">
        <f t="shared" si="92"/>
        <v>0</v>
      </c>
      <c r="I213" s="72"/>
      <c r="J213" s="72"/>
    </row>
    <row r="214" spans="1:10" x14ac:dyDescent="0.25">
      <c r="B214" s="73">
        <v>-0.01</v>
      </c>
      <c r="C214" s="72">
        <f>Sammanställning!$J$27</f>
        <v>0</v>
      </c>
      <c r="D214" s="72">
        <f>PV(Sammanställning!$E$12-B214,Sammanställning!$E$11,-(Sammanställning!$I$11*Sammanställning!$J$32))+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PV(Sammanställning!$E$12-Sammanställning!$J$12,Sammanställning!$E$11,-(Sammanställning!$I$12*Sammanställning!$J$36))</f>
        <v>0</v>
      </c>
      <c r="E214" s="72">
        <f>Sammanställning!$J$44</f>
        <v>0</v>
      </c>
      <c r="F214" s="72">
        <f>Sammanställning!$J$49</f>
        <v>0</v>
      </c>
      <c r="G214" s="72">
        <f>Sammanställning!$J$54</f>
        <v>0</v>
      </c>
      <c r="H214" s="72">
        <f t="shared" si="92"/>
        <v>0</v>
      </c>
      <c r="I214" s="72"/>
      <c r="J214" s="72"/>
    </row>
    <row r="215" spans="1:10" x14ac:dyDescent="0.25">
      <c r="B215" s="73">
        <v>0</v>
      </c>
      <c r="C215" s="72">
        <f>Sammanställning!$J$27</f>
        <v>0</v>
      </c>
      <c r="D215" s="72">
        <f>PV(Sammanställning!$E$12-B215,Sammanställning!$E$11,-(Sammanställning!$I$11*Sammanställning!$J$32))+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PV(Sammanställning!$E$12-Sammanställning!$J$12,Sammanställning!$E$11,-(Sammanställning!$I$12*Sammanställning!$J$36))</f>
        <v>0</v>
      </c>
      <c r="E215" s="72">
        <f>Sammanställning!$J$44</f>
        <v>0</v>
      </c>
      <c r="F215" s="72">
        <f>Sammanställning!$J$49</f>
        <v>0</v>
      </c>
      <c r="G215" s="72">
        <f>Sammanställning!$J$54</f>
        <v>0</v>
      </c>
      <c r="H215" s="72">
        <f t="shared" si="92"/>
        <v>0</v>
      </c>
      <c r="I215" s="72"/>
      <c r="J215" s="72"/>
    </row>
    <row r="216" spans="1:10" x14ac:dyDescent="0.25">
      <c r="B216" s="73">
        <v>0.01</v>
      </c>
      <c r="C216" s="72">
        <f>Sammanställning!$J$27</f>
        <v>0</v>
      </c>
      <c r="D216" s="72">
        <f>PV(Sammanställning!$E$12-B216,Sammanställning!$E$11,-(Sammanställning!$I$11*Sammanställning!$J$32))+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PV(Sammanställning!$E$12-Sammanställning!$J$12,Sammanställning!$E$11,-(Sammanställning!$I$12*Sammanställning!$J$36))</f>
        <v>0</v>
      </c>
      <c r="E216" s="72">
        <f>Sammanställning!$J$44</f>
        <v>0</v>
      </c>
      <c r="F216" s="72">
        <f>Sammanställning!$J$49</f>
        <v>0</v>
      </c>
      <c r="G216" s="72">
        <f>Sammanställning!$J$54</f>
        <v>0</v>
      </c>
      <c r="H216" s="72">
        <f t="shared" si="92"/>
        <v>0</v>
      </c>
      <c r="I216" s="72"/>
      <c r="J216" s="72"/>
    </row>
    <row r="217" spans="1:10" x14ac:dyDescent="0.25">
      <c r="B217" s="73">
        <v>0.02</v>
      </c>
      <c r="C217" s="72">
        <f>Sammanställning!$J$27</f>
        <v>0</v>
      </c>
      <c r="D217" s="72">
        <f>PV(Sammanställning!$E$12-B217,Sammanställning!$E$11,-(Sammanställning!$I$11*Sammanställning!$J$32))+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PV(Sammanställning!$E$12-Sammanställning!$J$12,Sammanställning!$E$11,-(Sammanställning!$I$12*Sammanställning!$J$36))</f>
        <v>0</v>
      </c>
      <c r="E217" s="72">
        <f>Sammanställning!$J$44</f>
        <v>0</v>
      </c>
      <c r="F217" s="72">
        <f>Sammanställning!$J$49</f>
        <v>0</v>
      </c>
      <c r="G217" s="72">
        <f>Sammanställning!$J$54</f>
        <v>0</v>
      </c>
      <c r="H217" s="72">
        <f t="shared" si="92"/>
        <v>0</v>
      </c>
      <c r="I217" s="72"/>
      <c r="J217" s="72"/>
    </row>
    <row r="218" spans="1:10" x14ac:dyDescent="0.25">
      <c r="B218" s="73">
        <v>0.03</v>
      </c>
      <c r="C218" s="72">
        <f>Sammanställning!$J$27</f>
        <v>0</v>
      </c>
      <c r="D218" s="72">
        <f>PV(Sammanställning!$E$12-B218,Sammanställning!$E$11,-(Sammanställning!$I$11*Sammanställning!$J$32))+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PV(Sammanställning!$E$12-Sammanställning!$J$12,Sammanställning!$E$11,-(Sammanställning!$I$12*Sammanställning!$J$36))</f>
        <v>0</v>
      </c>
      <c r="E218" s="72">
        <f>Sammanställning!$J$44</f>
        <v>0</v>
      </c>
      <c r="F218" s="72">
        <f>Sammanställning!$J$49</f>
        <v>0</v>
      </c>
      <c r="G218" s="72">
        <f>Sammanställning!$J$54</f>
        <v>0</v>
      </c>
      <c r="H218" s="72">
        <f t="shared" si="92"/>
        <v>0</v>
      </c>
      <c r="I218" s="72"/>
      <c r="J218" s="72"/>
    </row>
    <row r="219" spans="1:10" x14ac:dyDescent="0.25">
      <c r="B219" s="73">
        <v>0.04</v>
      </c>
      <c r="C219" s="72">
        <f>Sammanställning!$J$27</f>
        <v>0</v>
      </c>
      <c r="D219" s="72">
        <f>PV(Sammanställning!$E$12-B219,Sammanställning!$E$11,-(Sammanställning!$I$11*Sammanställning!$J$32))+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PV(Sammanställning!$E$12-Sammanställning!$J$12,Sammanställning!$E$11,-(Sammanställning!$I$12*Sammanställning!$J$36))</f>
        <v>0</v>
      </c>
      <c r="E219" s="72">
        <f>Sammanställning!$J$44</f>
        <v>0</v>
      </c>
      <c r="F219" s="72">
        <f>Sammanställning!$J$49</f>
        <v>0</v>
      </c>
      <c r="G219" s="72">
        <f>Sammanställning!$J$54</f>
        <v>0</v>
      </c>
      <c r="H219" s="72">
        <f t="shared" si="92"/>
        <v>0</v>
      </c>
      <c r="I219" s="72"/>
      <c r="J219" s="72"/>
    </row>
    <row r="220" spans="1:10" x14ac:dyDescent="0.25">
      <c r="B220" s="73">
        <v>0.05</v>
      </c>
      <c r="C220" s="72">
        <f>Sammanställning!$J$27</f>
        <v>0</v>
      </c>
      <c r="D220" s="72">
        <f>PV(Sammanställning!$E$12-B220,Sammanställning!$E$11,-(Sammanställning!$I$11*Sammanställning!$J$32))+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PV(Sammanställning!$E$12-Sammanställning!$J$12,Sammanställning!$E$11,-(Sammanställning!$I$12*Sammanställning!$J$36))</f>
        <v>0</v>
      </c>
      <c r="E220" s="72">
        <f>Sammanställning!$J$44</f>
        <v>0</v>
      </c>
      <c r="F220" s="72">
        <f>Sammanställning!$J$49</f>
        <v>0</v>
      </c>
      <c r="G220" s="72">
        <f>Sammanställning!$J$54</f>
        <v>0</v>
      </c>
      <c r="H220" s="72">
        <f t="shared" si="92"/>
        <v>0</v>
      </c>
      <c r="I220" s="72"/>
      <c r="J220" s="72"/>
    </row>
    <row r="221" spans="1:10" x14ac:dyDescent="0.25">
      <c r="J221" s="72"/>
    </row>
    <row r="239" spans="1:10" ht="13" x14ac:dyDescent="0.3">
      <c r="A239" s="60"/>
      <c r="D239" s="73"/>
      <c r="E239" s="73"/>
      <c r="F239" s="73"/>
      <c r="G239" s="73"/>
      <c r="H239" s="73"/>
      <c r="I239" s="73"/>
    </row>
    <row r="240" spans="1:10" x14ac:dyDescent="0.25">
      <c r="J240" s="73"/>
    </row>
    <row r="241" spans="1:10" ht="13" x14ac:dyDescent="0.3">
      <c r="C241" s="74"/>
      <c r="D241" s="74"/>
      <c r="E241" s="74"/>
      <c r="F241" s="75"/>
      <c r="G241" s="74"/>
      <c r="H241" s="74"/>
      <c r="I241" s="74"/>
    </row>
    <row r="242" spans="1:10" ht="13" x14ac:dyDescent="0.3">
      <c r="B242" s="73"/>
      <c r="C242" s="72"/>
      <c r="D242" s="72"/>
      <c r="E242" s="72"/>
      <c r="F242" s="72"/>
      <c r="G242" s="72"/>
      <c r="H242" s="72"/>
      <c r="I242" s="72"/>
      <c r="J242" s="74"/>
    </row>
    <row r="243" spans="1:10" x14ac:dyDescent="0.25">
      <c r="B243" s="73"/>
      <c r="C243" s="72"/>
      <c r="D243" s="72"/>
      <c r="E243" s="72"/>
      <c r="F243" s="72"/>
      <c r="G243" s="72"/>
      <c r="H243" s="72"/>
      <c r="I243" s="72"/>
      <c r="J243" s="72"/>
    </row>
    <row r="244" spans="1:10" x14ac:dyDescent="0.25">
      <c r="J244" s="72"/>
    </row>
    <row r="245" spans="1:10" ht="13" x14ac:dyDescent="0.3">
      <c r="A245" s="60" t="s">
        <v>43</v>
      </c>
      <c r="D245" s="73"/>
      <c r="E245" s="73"/>
      <c r="F245" s="73"/>
      <c r="G245" s="73"/>
      <c r="H245" s="73"/>
      <c r="I245" s="73"/>
    </row>
    <row r="246" spans="1:10" x14ac:dyDescent="0.25">
      <c r="J246" s="73"/>
    </row>
    <row r="247" spans="1:10" ht="13" x14ac:dyDescent="0.3">
      <c r="A247" t="s">
        <v>35</v>
      </c>
      <c r="C247" s="74" t="str">
        <f>Sammanställning!$C$27</f>
        <v>Investeringskostnad (SEK)</v>
      </c>
      <c r="D247" s="74" t="str">
        <f>Sammanställning!$B$38</f>
        <v>Nuvärde Energikostnad, totalt (SEK)</v>
      </c>
      <c r="E247" s="74" t="str">
        <f>Sammanställning!$B$44</f>
        <v>Nuvärde Underhållskostnader (SEK)</v>
      </c>
      <c r="F247" s="75" t="str">
        <f>Sammanställning!$B$49</f>
        <v>Nuvärde Miljökostnad (SEK)</v>
      </c>
      <c r="G247" s="74" t="str">
        <f>Sammanställning!$B$54</f>
        <v>Nuvärde restvärde (SEK)</v>
      </c>
      <c r="H247" s="74" t="str">
        <f>Sammanställning!$B$58</f>
        <v>LCC-kostnad (SEK)</v>
      </c>
      <c r="I247" s="74"/>
    </row>
    <row r="248" spans="1:10" ht="13" x14ac:dyDescent="0.3">
      <c r="B248" s="73">
        <v>-0.05</v>
      </c>
      <c r="C248" s="72">
        <f>Sammanställning!$F$27</f>
        <v>0</v>
      </c>
      <c r="D248" s="72">
        <f>PV(Sammanställning!$E$12-Sammanställning!$J$11,Sammanställning!$E$11,-(Sammanställning!$I$11*Sammanställning!$F$32))+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PV(Sammanställning!$E$12-B248,Sammanställning!$E$11,-(Sammanställning!$I$12*Sammanställning!$F$36))</f>
        <v>0</v>
      </c>
      <c r="E248" s="72">
        <f>Sammanställning!$F$44</f>
        <v>0</v>
      </c>
      <c r="F248" s="72">
        <f>Sammanställning!$F$49</f>
        <v>0</v>
      </c>
      <c r="G248" s="72">
        <f>Sammanställning!$F$54</f>
        <v>0</v>
      </c>
      <c r="H248" s="72">
        <f>SUM(C248:F248)-G248</f>
        <v>0</v>
      </c>
      <c r="I248" s="72"/>
      <c r="J248" s="74"/>
    </row>
    <row r="249" spans="1:10" x14ac:dyDescent="0.25">
      <c r="B249" s="73">
        <v>-0.04</v>
      </c>
      <c r="C249" s="72">
        <f>Sammanställning!$F$27</f>
        <v>0</v>
      </c>
      <c r="D249" s="72">
        <f>PV(Sammanställning!$E$12-Sammanställning!$J$11,Sammanställning!$E$11,-(Sammanställning!$I$11*Sammanställning!$F$32))+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PV(Sammanställning!$E$12-B249,Sammanställning!$E$11,-(Sammanställning!$I$12*Sammanställning!$F$36))</f>
        <v>0</v>
      </c>
      <c r="E249" s="72">
        <f>Sammanställning!$F$44</f>
        <v>0</v>
      </c>
      <c r="F249" s="72">
        <f>Sammanställning!$F$49</f>
        <v>0</v>
      </c>
      <c r="G249" s="72">
        <f>Sammanställning!$F$54</f>
        <v>0</v>
      </c>
      <c r="H249" s="72">
        <f t="shared" ref="H249:H258" si="93">SUM(C249:F249)-G249</f>
        <v>0</v>
      </c>
      <c r="I249" s="72"/>
      <c r="J249" s="72"/>
    </row>
    <row r="250" spans="1:10" x14ac:dyDescent="0.25">
      <c r="B250" s="73">
        <v>-0.03</v>
      </c>
      <c r="C250" s="72">
        <f>Sammanställning!$F$27</f>
        <v>0</v>
      </c>
      <c r="D250" s="72">
        <f>PV(Sammanställning!$E$12-Sammanställning!$J$11,Sammanställning!$E$11,-(Sammanställning!$I$11*Sammanställning!$F$32))+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PV(Sammanställning!$E$12-B250,Sammanställning!$E$11,-(Sammanställning!$I$12*Sammanställning!$F$36))</f>
        <v>0</v>
      </c>
      <c r="E250" s="72">
        <f>Sammanställning!$F$44</f>
        <v>0</v>
      </c>
      <c r="F250" s="72">
        <f>Sammanställning!$F$49</f>
        <v>0</v>
      </c>
      <c r="G250" s="72">
        <f>Sammanställning!$F$54</f>
        <v>0</v>
      </c>
      <c r="H250" s="72">
        <f t="shared" si="93"/>
        <v>0</v>
      </c>
      <c r="I250" s="72"/>
      <c r="J250" s="72"/>
    </row>
    <row r="251" spans="1:10" x14ac:dyDescent="0.25">
      <c r="B251" s="73">
        <v>-0.02</v>
      </c>
      <c r="C251" s="72">
        <f>Sammanställning!$F$27</f>
        <v>0</v>
      </c>
      <c r="D251" s="72">
        <f>PV(Sammanställning!$E$12-Sammanställning!$J$11,Sammanställning!$E$11,-(Sammanställning!$I$11*Sammanställning!$F$32))+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PV(Sammanställning!$E$12-B251,Sammanställning!$E$11,-(Sammanställning!$I$12*Sammanställning!$F$36))</f>
        <v>0</v>
      </c>
      <c r="E251" s="72">
        <f>Sammanställning!$F$44</f>
        <v>0</v>
      </c>
      <c r="F251" s="72">
        <f>Sammanställning!$F$49</f>
        <v>0</v>
      </c>
      <c r="G251" s="72">
        <f>Sammanställning!$F$54</f>
        <v>0</v>
      </c>
      <c r="H251" s="72">
        <f t="shared" si="93"/>
        <v>0</v>
      </c>
      <c r="I251" s="72"/>
      <c r="J251" s="72"/>
    </row>
    <row r="252" spans="1:10" x14ac:dyDescent="0.25">
      <c r="B252" s="73">
        <v>-0.01</v>
      </c>
      <c r="C252" s="72">
        <f>Sammanställning!$F$27</f>
        <v>0</v>
      </c>
      <c r="D252" s="72">
        <f>PV(Sammanställning!$E$12-Sammanställning!$J$11,Sammanställning!$E$11,-(Sammanställning!$I$11*Sammanställning!$F$32))+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PV(Sammanställning!$E$12-B252,Sammanställning!$E$11,-(Sammanställning!$I$12*Sammanställning!$F$36))</f>
        <v>0</v>
      </c>
      <c r="E252" s="72">
        <f>Sammanställning!$F$44</f>
        <v>0</v>
      </c>
      <c r="F252" s="72">
        <f>Sammanställning!$F$49</f>
        <v>0</v>
      </c>
      <c r="G252" s="72">
        <f>Sammanställning!$F$54</f>
        <v>0</v>
      </c>
      <c r="H252" s="72">
        <f t="shared" si="93"/>
        <v>0</v>
      </c>
      <c r="I252" s="72"/>
      <c r="J252" s="72"/>
    </row>
    <row r="253" spans="1:10" x14ac:dyDescent="0.25">
      <c r="B253" s="73">
        <v>0</v>
      </c>
      <c r="C253" s="72">
        <f>Sammanställning!$F$27</f>
        <v>0</v>
      </c>
      <c r="D253" s="72">
        <f>PV(Sammanställning!$E$12-Sammanställning!$J$11,Sammanställning!$E$11,-(Sammanställning!$I$11*Sammanställning!$F$32))+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PV(Sammanställning!$E$12-B253,Sammanställning!$E$11,-(Sammanställning!$I$12*Sammanställning!$F$36))</f>
        <v>0</v>
      </c>
      <c r="E253" s="72">
        <f>Sammanställning!$F$44</f>
        <v>0</v>
      </c>
      <c r="F253" s="72">
        <f>Sammanställning!$F$49</f>
        <v>0</v>
      </c>
      <c r="G253" s="72">
        <f>Sammanställning!$F$54</f>
        <v>0</v>
      </c>
      <c r="H253" s="72">
        <f t="shared" si="93"/>
        <v>0</v>
      </c>
      <c r="I253" s="72"/>
      <c r="J253" s="72"/>
    </row>
    <row r="254" spans="1:10" x14ac:dyDescent="0.25">
      <c r="B254" s="73">
        <v>0.01</v>
      </c>
      <c r="C254" s="72">
        <f>Sammanställning!$F$27</f>
        <v>0</v>
      </c>
      <c r="D254" s="72">
        <f>PV(Sammanställning!$E$12-Sammanställning!$J$11,Sammanställning!$E$11,-(Sammanställning!$I$11*Sammanställning!$F$32))+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PV(Sammanställning!$E$12-B254,Sammanställning!$E$11,-(Sammanställning!$I$12*Sammanställning!$F$36))</f>
        <v>0</v>
      </c>
      <c r="E254" s="72">
        <f>Sammanställning!$F$44</f>
        <v>0</v>
      </c>
      <c r="F254" s="72">
        <f>Sammanställning!$F$49</f>
        <v>0</v>
      </c>
      <c r="G254" s="72">
        <f>Sammanställning!$F$54</f>
        <v>0</v>
      </c>
      <c r="H254" s="72">
        <f t="shared" si="93"/>
        <v>0</v>
      </c>
      <c r="I254" s="72"/>
      <c r="J254" s="72"/>
    </row>
    <row r="255" spans="1:10" x14ac:dyDescent="0.25">
      <c r="B255" s="73">
        <v>0.02</v>
      </c>
      <c r="C255" s="72">
        <f>Sammanställning!$F$27</f>
        <v>0</v>
      </c>
      <c r="D255" s="72">
        <f>PV(Sammanställning!$E$12-Sammanställning!$J$11,Sammanställning!$E$11,-(Sammanställning!$I$11*Sammanställning!$F$32))+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PV(Sammanställning!$E$12-B255,Sammanställning!$E$11,-(Sammanställning!$I$12*Sammanställning!$F$36))</f>
        <v>0</v>
      </c>
      <c r="E255" s="72">
        <f>Sammanställning!$F$44</f>
        <v>0</v>
      </c>
      <c r="F255" s="72">
        <f>Sammanställning!$F$49</f>
        <v>0</v>
      </c>
      <c r="G255" s="72">
        <f>Sammanställning!$F$54</f>
        <v>0</v>
      </c>
      <c r="H255" s="72">
        <f t="shared" si="93"/>
        <v>0</v>
      </c>
      <c r="I255" s="72"/>
      <c r="J255" s="72"/>
    </row>
    <row r="256" spans="1:10" ht="13" x14ac:dyDescent="0.3">
      <c r="B256" s="78">
        <v>0.03</v>
      </c>
      <c r="C256" s="79">
        <f>Sammanställning!$F$27</f>
        <v>0</v>
      </c>
      <c r="D256" s="79">
        <f>PV(Sammanställning!$E$12-Sammanställning!$J$11,Sammanställning!$E$11,-(Sammanställning!$I$11*Sammanställning!$F$32))+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PV(Sammanställning!$E$12-B256,Sammanställning!$E$11,-(Sammanställning!$I$12*Sammanställning!$F$36))</f>
        <v>0</v>
      </c>
      <c r="E256" s="79">
        <f>Sammanställning!$F$44</f>
        <v>0</v>
      </c>
      <c r="F256" s="79">
        <f>Sammanställning!$F$49</f>
        <v>0</v>
      </c>
      <c r="G256" s="79">
        <f>Sammanställning!$F$54</f>
        <v>0</v>
      </c>
      <c r="H256" s="79">
        <f t="shared" si="93"/>
        <v>0</v>
      </c>
      <c r="I256" s="79"/>
      <c r="J256" s="72"/>
    </row>
    <row r="257" spans="1:10" ht="13" x14ac:dyDescent="0.3">
      <c r="B257" s="73">
        <v>0.04</v>
      </c>
      <c r="C257" s="72">
        <f>Sammanställning!$F$27</f>
        <v>0</v>
      </c>
      <c r="D257" s="72">
        <f>PV(Sammanställning!$E$12-Sammanställning!$J$11,Sammanställning!$E$11,-(Sammanställning!$I$11*Sammanställning!$F$32))+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PV(Sammanställning!$E$12-B257,Sammanställning!$E$11,-(Sammanställning!$I$12*Sammanställning!$F$36))</f>
        <v>0</v>
      </c>
      <c r="E257" s="72">
        <f>Sammanställning!$F$44</f>
        <v>0</v>
      </c>
      <c r="F257" s="72">
        <f>Sammanställning!$F$49</f>
        <v>0</v>
      </c>
      <c r="G257" s="72">
        <f>Sammanställning!$F$54</f>
        <v>0</v>
      </c>
      <c r="H257" s="72">
        <f t="shared" si="93"/>
        <v>0</v>
      </c>
      <c r="I257" s="72"/>
      <c r="J257" s="79"/>
    </row>
    <row r="258" spans="1:10" x14ac:dyDescent="0.25">
      <c r="B258" s="73">
        <v>0.05</v>
      </c>
      <c r="C258" s="72">
        <f>Sammanställning!$F$27</f>
        <v>0</v>
      </c>
      <c r="D258" s="72">
        <f>PV(Sammanställning!$E$12-Sammanställning!$J$11,Sammanställning!$E$11,-(Sammanställning!$I$11*Sammanställning!$F$32))+
PV(Sammanställning!$E$12-Sammanställning!$J$13,Sammanställning!$E$11,-(Sammanställning!$I$13*Sammanställning!$F$33))+
PV(Sammanställning!$E$12-Sammanställning!$J$13,Sammanställning!$E$11,-(Sammanställning!$I$13*Sammanställning!$F$34))+
PV(Sammanställning!$E$12-Sammanställning!$J$13,Sammanställning!$E$11,-(Sammanställning!$I$13*Sammanställning!$F$35))+
PV(Sammanställning!$E$12-B258,Sammanställning!$E$11,-(Sammanställning!$I$12*Sammanställning!$F$36))</f>
        <v>0</v>
      </c>
      <c r="E258" s="72">
        <f>Sammanställning!$F$44</f>
        <v>0</v>
      </c>
      <c r="F258" s="72">
        <f>Sammanställning!$F$49</f>
        <v>0</v>
      </c>
      <c r="G258" s="72">
        <f>Sammanställning!$F$54</f>
        <v>0</v>
      </c>
      <c r="H258" s="72">
        <f t="shared" si="93"/>
        <v>0</v>
      </c>
      <c r="I258" s="72"/>
      <c r="J258" s="72"/>
    </row>
    <row r="259" spans="1:10" x14ac:dyDescent="0.25">
      <c r="B259" s="71"/>
      <c r="H259" s="72"/>
      <c r="I259" s="72"/>
      <c r="J259" s="72"/>
    </row>
    <row r="260" spans="1:10" ht="13" x14ac:dyDescent="0.3">
      <c r="A260" t="s">
        <v>36</v>
      </c>
      <c r="C260" s="74" t="str">
        <f>Sammanställning!$C$27</f>
        <v>Investeringskostnad (SEK)</v>
      </c>
      <c r="D260" s="74" t="str">
        <f>Sammanställning!$B$38</f>
        <v>Nuvärde Energikostnad, totalt (SEK)</v>
      </c>
      <c r="E260" s="74" t="str">
        <f>Sammanställning!$B$44</f>
        <v>Nuvärde Underhållskostnader (SEK)</v>
      </c>
      <c r="F260" s="75" t="str">
        <f>Sammanställning!$B$49</f>
        <v>Nuvärde Miljökostnad (SEK)</v>
      </c>
      <c r="G260" s="74" t="str">
        <f>Sammanställning!$B$54</f>
        <v>Nuvärde restvärde (SEK)</v>
      </c>
      <c r="H260" s="74" t="str">
        <f>Sammanställning!$B$58</f>
        <v>LCC-kostnad (SEK)</v>
      </c>
      <c r="I260" s="74"/>
      <c r="J260" s="72"/>
    </row>
    <row r="261" spans="1:10" ht="13" x14ac:dyDescent="0.3">
      <c r="B261" s="73">
        <v>-0.05</v>
      </c>
      <c r="C261" s="72">
        <f>Sammanställning!$H$27</f>
        <v>0</v>
      </c>
      <c r="D261" s="72">
        <f>PV(Sammanställning!$E$12-Sammanställning!$J$11,Sammanställning!$E$11,-(Sammanställning!$I$11*Sammanställning!$H$32))+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PV(Sammanställning!$E$12-B261,Sammanställning!$E$11,-(Sammanställning!$I$12*Sammanställning!$H$36))</f>
        <v>0</v>
      </c>
      <c r="E261" s="72">
        <f>Sammanställning!$H$44</f>
        <v>0</v>
      </c>
      <c r="F261" s="72">
        <f>Sammanställning!$H$49</f>
        <v>0</v>
      </c>
      <c r="G261" s="72">
        <f>Sammanställning!$H$54</f>
        <v>0</v>
      </c>
      <c r="H261" s="72">
        <f>SUM(C261:F261)-G261</f>
        <v>0</v>
      </c>
      <c r="I261" s="72"/>
      <c r="J261" s="74"/>
    </row>
    <row r="262" spans="1:10" x14ac:dyDescent="0.25">
      <c r="B262" s="73">
        <v>-0.04</v>
      </c>
      <c r="C262" s="72">
        <f>Sammanställning!$H$27</f>
        <v>0</v>
      </c>
      <c r="D262" s="72">
        <f>PV(Sammanställning!$E$12-Sammanställning!$J$11,Sammanställning!$E$11,-(Sammanställning!$I$11*Sammanställning!$H$32))+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PV(Sammanställning!$E$12-B262,Sammanställning!$E$11,-(Sammanställning!$I$12*Sammanställning!$H$36))</f>
        <v>0</v>
      </c>
      <c r="E262" s="72">
        <f>Sammanställning!$H$44</f>
        <v>0</v>
      </c>
      <c r="F262" s="72">
        <f>Sammanställning!$H$49</f>
        <v>0</v>
      </c>
      <c r="G262" s="72">
        <f>Sammanställning!$H$54</f>
        <v>0</v>
      </c>
      <c r="H262" s="72">
        <f t="shared" ref="H262:H271" si="94">SUM(C262:F262)-G262</f>
        <v>0</v>
      </c>
      <c r="I262" s="72"/>
      <c r="J262" s="72"/>
    </row>
    <row r="263" spans="1:10" x14ac:dyDescent="0.25">
      <c r="B263" s="73">
        <v>-0.03</v>
      </c>
      <c r="C263" s="72">
        <f>Sammanställning!$H$27</f>
        <v>0</v>
      </c>
      <c r="D263" s="72">
        <f>PV(Sammanställning!$E$12-Sammanställning!$J$11,Sammanställning!$E$11,-(Sammanställning!$I$11*Sammanställning!$H$32))+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PV(Sammanställning!$E$12-B263,Sammanställning!$E$11,-(Sammanställning!$I$12*Sammanställning!$H$36))</f>
        <v>0</v>
      </c>
      <c r="E263" s="72">
        <f>Sammanställning!$H$44</f>
        <v>0</v>
      </c>
      <c r="F263" s="72">
        <f>Sammanställning!$H$49</f>
        <v>0</v>
      </c>
      <c r="G263" s="72">
        <f>Sammanställning!$H$54</f>
        <v>0</v>
      </c>
      <c r="H263" s="72">
        <f t="shared" si="94"/>
        <v>0</v>
      </c>
      <c r="I263" s="72"/>
      <c r="J263" s="72"/>
    </row>
    <row r="264" spans="1:10" x14ac:dyDescent="0.25">
      <c r="B264" s="73">
        <v>-0.02</v>
      </c>
      <c r="C264" s="72">
        <f>Sammanställning!$H$27</f>
        <v>0</v>
      </c>
      <c r="D264" s="72">
        <f>PV(Sammanställning!$E$12-Sammanställning!$J$11,Sammanställning!$E$11,-(Sammanställning!$I$11*Sammanställning!$H$32))+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PV(Sammanställning!$E$12-B264,Sammanställning!$E$11,-(Sammanställning!$I$12*Sammanställning!$H$36))</f>
        <v>0</v>
      </c>
      <c r="E264" s="72">
        <f>Sammanställning!$H$44</f>
        <v>0</v>
      </c>
      <c r="F264" s="72">
        <f>Sammanställning!$H$49</f>
        <v>0</v>
      </c>
      <c r="G264" s="72">
        <f>Sammanställning!$H$54</f>
        <v>0</v>
      </c>
      <c r="H264" s="72">
        <f t="shared" si="94"/>
        <v>0</v>
      </c>
      <c r="I264" s="72"/>
      <c r="J264" s="72"/>
    </row>
    <row r="265" spans="1:10" x14ac:dyDescent="0.25">
      <c r="B265" s="73">
        <v>-0.01</v>
      </c>
      <c r="C265" s="72">
        <f>Sammanställning!$H$27</f>
        <v>0</v>
      </c>
      <c r="D265" s="72">
        <f>PV(Sammanställning!$E$12-Sammanställning!$J$11,Sammanställning!$E$11,-(Sammanställning!$I$11*Sammanställning!$H$32))+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PV(Sammanställning!$E$12-B265,Sammanställning!$E$11,-(Sammanställning!$I$12*Sammanställning!$H$36))</f>
        <v>0</v>
      </c>
      <c r="E265" s="72">
        <f>Sammanställning!$H$44</f>
        <v>0</v>
      </c>
      <c r="F265" s="72">
        <f>Sammanställning!$H$49</f>
        <v>0</v>
      </c>
      <c r="G265" s="72">
        <f>Sammanställning!$H$54</f>
        <v>0</v>
      </c>
      <c r="H265" s="72">
        <f t="shared" si="94"/>
        <v>0</v>
      </c>
      <c r="I265" s="72"/>
      <c r="J265" s="72"/>
    </row>
    <row r="266" spans="1:10" x14ac:dyDescent="0.25">
      <c r="B266" s="73">
        <v>0</v>
      </c>
      <c r="C266" s="72">
        <f>Sammanställning!$H$27</f>
        <v>0</v>
      </c>
      <c r="D266" s="72">
        <f>PV(Sammanställning!$E$12-Sammanställning!$J$11,Sammanställning!$E$11,-(Sammanställning!$I$11*Sammanställning!$H$32))+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PV(Sammanställning!$E$12-B266,Sammanställning!$E$11,-(Sammanställning!$I$12*Sammanställning!$H$36))</f>
        <v>0</v>
      </c>
      <c r="E266" s="72">
        <f>Sammanställning!$H$44</f>
        <v>0</v>
      </c>
      <c r="F266" s="72">
        <f>Sammanställning!$H$49</f>
        <v>0</v>
      </c>
      <c r="G266" s="72">
        <f>Sammanställning!$H$54</f>
        <v>0</v>
      </c>
      <c r="H266" s="72">
        <f t="shared" si="94"/>
        <v>0</v>
      </c>
      <c r="I266" s="72"/>
      <c r="J266" s="72"/>
    </row>
    <row r="267" spans="1:10" x14ac:dyDescent="0.25">
      <c r="B267" s="73">
        <v>0.01</v>
      </c>
      <c r="C267" s="72">
        <f>Sammanställning!$H$27</f>
        <v>0</v>
      </c>
      <c r="D267" s="72">
        <f>PV(Sammanställning!$E$12-Sammanställning!$J$11,Sammanställning!$E$11,-(Sammanställning!$I$11*Sammanställning!$H$32))+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PV(Sammanställning!$E$12-B267,Sammanställning!$E$11,-(Sammanställning!$I$12*Sammanställning!$H$36))</f>
        <v>0</v>
      </c>
      <c r="E267" s="72">
        <f>Sammanställning!$H$44</f>
        <v>0</v>
      </c>
      <c r="F267" s="72">
        <f>Sammanställning!$H$49</f>
        <v>0</v>
      </c>
      <c r="G267" s="72">
        <f>Sammanställning!$H$54</f>
        <v>0</v>
      </c>
      <c r="H267" s="72">
        <f t="shared" si="94"/>
        <v>0</v>
      </c>
      <c r="I267" s="72"/>
      <c r="J267" s="72"/>
    </row>
    <row r="268" spans="1:10" x14ac:dyDescent="0.25">
      <c r="B268" s="73">
        <v>0.02</v>
      </c>
      <c r="C268" s="72">
        <f>Sammanställning!$H$27</f>
        <v>0</v>
      </c>
      <c r="D268" s="72">
        <f>PV(Sammanställning!$E$12-Sammanställning!$J$11,Sammanställning!$E$11,-(Sammanställning!$I$11*Sammanställning!$H$32))+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PV(Sammanställning!$E$12-B268,Sammanställning!$E$11,-(Sammanställning!$I$12*Sammanställning!$H$36))</f>
        <v>0</v>
      </c>
      <c r="E268" s="72">
        <f>Sammanställning!$H$44</f>
        <v>0</v>
      </c>
      <c r="F268" s="72">
        <f>Sammanställning!$H$49</f>
        <v>0</v>
      </c>
      <c r="G268" s="72">
        <f>Sammanställning!$H$54</f>
        <v>0</v>
      </c>
      <c r="H268" s="72">
        <f t="shared" si="94"/>
        <v>0</v>
      </c>
      <c r="I268" s="72"/>
      <c r="J268" s="72"/>
    </row>
    <row r="269" spans="1:10" ht="13" x14ac:dyDescent="0.3">
      <c r="B269" s="78">
        <v>0.03</v>
      </c>
      <c r="C269" s="79">
        <f>Sammanställning!$H$27</f>
        <v>0</v>
      </c>
      <c r="D269" s="79">
        <f>PV(Sammanställning!$E$12-Sammanställning!$J$11,Sammanställning!$E$11,-(Sammanställning!$I$11*Sammanställning!$H$32))+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PV(Sammanställning!$E$12-B269,Sammanställning!$E$11,-(Sammanställning!$I$12*Sammanställning!$H$36))</f>
        <v>0</v>
      </c>
      <c r="E269" s="79">
        <f>Sammanställning!$H$44</f>
        <v>0</v>
      </c>
      <c r="F269" s="79">
        <f>Sammanställning!$H$49</f>
        <v>0</v>
      </c>
      <c r="G269" s="79">
        <f>Sammanställning!$H$54</f>
        <v>0</v>
      </c>
      <c r="H269" s="79">
        <f t="shared" si="94"/>
        <v>0</v>
      </c>
      <c r="I269" s="79"/>
      <c r="J269" s="72"/>
    </row>
    <row r="270" spans="1:10" ht="13" x14ac:dyDescent="0.3">
      <c r="B270" s="73">
        <v>0.04</v>
      </c>
      <c r="C270" s="72">
        <f>Sammanställning!$H$27</f>
        <v>0</v>
      </c>
      <c r="D270" s="72">
        <f>PV(Sammanställning!$E$12-Sammanställning!$J$11,Sammanställning!$E$11,-(Sammanställning!$I$11*Sammanställning!$H$32))+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PV(Sammanställning!$E$12-B270,Sammanställning!$E$11,-(Sammanställning!$I$12*Sammanställning!$H$36))</f>
        <v>0</v>
      </c>
      <c r="E270" s="72">
        <f>Sammanställning!$H$44</f>
        <v>0</v>
      </c>
      <c r="F270" s="72">
        <f>Sammanställning!$H$49</f>
        <v>0</v>
      </c>
      <c r="G270" s="72">
        <f>Sammanställning!$H$54</f>
        <v>0</v>
      </c>
      <c r="H270" s="72">
        <f t="shared" si="94"/>
        <v>0</v>
      </c>
      <c r="I270" s="72"/>
      <c r="J270" s="79"/>
    </row>
    <row r="271" spans="1:10" x14ac:dyDescent="0.25">
      <c r="B271" s="73">
        <v>0.05</v>
      </c>
      <c r="C271" s="72">
        <f>Sammanställning!$H$27</f>
        <v>0</v>
      </c>
      <c r="D271" s="72">
        <f>PV(Sammanställning!$E$12-Sammanställning!$J$11,Sammanställning!$E$11,-(Sammanställning!$I$11*Sammanställning!$H$32))+
PV(Sammanställning!$E$12-Sammanställning!$J$13,Sammanställning!$E$11,-(Sammanställning!$I$13*Sammanställning!$H$33))+
PV(Sammanställning!$E$12-Sammanställning!$J$13,Sammanställning!$E$11,-(Sammanställning!$I$13*Sammanställning!$H$34))+
PV(Sammanställning!$E$12-Sammanställning!$J$13,Sammanställning!$E$11,-(Sammanställning!$I$13*Sammanställning!$H$35))+
PV(Sammanställning!$E$12-B271,Sammanställning!$E$11,-(Sammanställning!$I$12*Sammanställning!$H$36))</f>
        <v>0</v>
      </c>
      <c r="E271" s="72">
        <f>Sammanställning!$H$44</f>
        <v>0</v>
      </c>
      <c r="F271" s="72">
        <f>Sammanställning!$H$49</f>
        <v>0</v>
      </c>
      <c r="G271" s="72">
        <f>Sammanställning!$H$54</f>
        <v>0</v>
      </c>
      <c r="H271" s="72">
        <f t="shared" si="94"/>
        <v>0</v>
      </c>
      <c r="I271" s="72"/>
      <c r="J271" s="72"/>
    </row>
    <row r="272" spans="1:10" x14ac:dyDescent="0.25">
      <c r="B272" s="71"/>
      <c r="H272" s="72"/>
      <c r="I272" s="72"/>
      <c r="J272" s="72"/>
    </row>
    <row r="273" spans="1:10" ht="13" x14ac:dyDescent="0.3">
      <c r="A273" t="s">
        <v>37</v>
      </c>
      <c r="C273" s="74" t="str">
        <f>Sammanställning!$C$27</f>
        <v>Investeringskostnad (SEK)</v>
      </c>
      <c r="D273" s="74" t="str">
        <f>Sammanställning!$B$38</f>
        <v>Nuvärde Energikostnad, totalt (SEK)</v>
      </c>
      <c r="E273" s="74" t="str">
        <f>Sammanställning!$B$44</f>
        <v>Nuvärde Underhållskostnader (SEK)</v>
      </c>
      <c r="F273" s="75" t="str">
        <f>Sammanställning!$B$49</f>
        <v>Nuvärde Miljökostnad (SEK)</v>
      </c>
      <c r="G273" s="74" t="str">
        <f>Sammanställning!$B$54</f>
        <v>Nuvärde restvärde (SEK)</v>
      </c>
      <c r="H273" s="74" t="str">
        <f>Sammanställning!$B$58</f>
        <v>LCC-kostnad (SEK)</v>
      </c>
      <c r="I273" s="74"/>
      <c r="J273" s="72"/>
    </row>
    <row r="274" spans="1:10" ht="13" x14ac:dyDescent="0.3">
      <c r="B274" s="73">
        <v>-0.05</v>
      </c>
      <c r="C274" s="72">
        <f>Sammanställning!$J$27</f>
        <v>0</v>
      </c>
      <c r="D274" s="72">
        <f>PV(Sammanställning!$E$12-Sammanställning!$J$11,Sammanställning!$E$11,-(Sammanställning!$I$11*Sammanställning!$J$32))+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PV(Sammanställning!$E$12-B274,Sammanställning!$E$11,-(Sammanställning!$I$12*Sammanställning!$J$36))</f>
        <v>0</v>
      </c>
      <c r="E274" s="72">
        <f>Sammanställning!$J$44</f>
        <v>0</v>
      </c>
      <c r="F274" s="72">
        <f>Sammanställning!$J$49</f>
        <v>0</v>
      </c>
      <c r="G274" s="72">
        <f>Sammanställning!$J$54</f>
        <v>0</v>
      </c>
      <c r="H274" s="72">
        <f>SUM(C274:F274)-G274</f>
        <v>0</v>
      </c>
      <c r="I274" s="72"/>
      <c r="J274" s="74"/>
    </row>
    <row r="275" spans="1:10" x14ac:dyDescent="0.25">
      <c r="B275" s="73">
        <v>-0.04</v>
      </c>
      <c r="C275" s="72">
        <f>Sammanställning!$J$27</f>
        <v>0</v>
      </c>
      <c r="D275" s="72">
        <f>PV(Sammanställning!$E$12-Sammanställning!$J$11,Sammanställning!$E$11,-(Sammanställning!$I$11*Sammanställning!$J$32))+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PV(Sammanställning!$E$12-B275,Sammanställning!$E$11,-(Sammanställning!$I$12*Sammanställning!$J$36))</f>
        <v>0</v>
      </c>
      <c r="E275" s="72">
        <f>Sammanställning!$J$44</f>
        <v>0</v>
      </c>
      <c r="F275" s="72">
        <f>Sammanställning!$J$49</f>
        <v>0</v>
      </c>
      <c r="G275" s="72">
        <f>Sammanställning!$J$54</f>
        <v>0</v>
      </c>
      <c r="H275" s="72">
        <f t="shared" ref="H275:H284" si="95">SUM(C275:F275)-G275</f>
        <v>0</v>
      </c>
      <c r="I275" s="72"/>
      <c r="J275" s="72"/>
    </row>
    <row r="276" spans="1:10" x14ac:dyDescent="0.25">
      <c r="B276" s="73">
        <v>-0.03</v>
      </c>
      <c r="C276" s="72">
        <f>Sammanställning!$J$27</f>
        <v>0</v>
      </c>
      <c r="D276" s="72">
        <f>PV(Sammanställning!$E$12-Sammanställning!$J$11,Sammanställning!$E$11,-(Sammanställning!$I$11*Sammanställning!$J$32))+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PV(Sammanställning!$E$12-B276,Sammanställning!$E$11,-(Sammanställning!$I$12*Sammanställning!$J$36))</f>
        <v>0</v>
      </c>
      <c r="E276" s="72">
        <f>Sammanställning!$J$44</f>
        <v>0</v>
      </c>
      <c r="F276" s="72">
        <f>Sammanställning!$J$49</f>
        <v>0</v>
      </c>
      <c r="G276" s="72">
        <f>Sammanställning!$J$54</f>
        <v>0</v>
      </c>
      <c r="H276" s="72">
        <f t="shared" si="95"/>
        <v>0</v>
      </c>
      <c r="I276" s="72"/>
      <c r="J276" s="72"/>
    </row>
    <row r="277" spans="1:10" x14ac:dyDescent="0.25">
      <c r="B277" s="73">
        <v>-0.02</v>
      </c>
      <c r="C277" s="72">
        <f>Sammanställning!$J$27</f>
        <v>0</v>
      </c>
      <c r="D277" s="72">
        <f>PV(Sammanställning!$E$12-Sammanställning!$J$11,Sammanställning!$E$11,-(Sammanställning!$I$11*Sammanställning!$J$32))+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PV(Sammanställning!$E$12-B277,Sammanställning!$E$11,-(Sammanställning!$I$12*Sammanställning!$J$36))</f>
        <v>0</v>
      </c>
      <c r="E277" s="72">
        <f>Sammanställning!$J$44</f>
        <v>0</v>
      </c>
      <c r="F277" s="72">
        <f>Sammanställning!$J$49</f>
        <v>0</v>
      </c>
      <c r="G277" s="72">
        <f>Sammanställning!$J$54</f>
        <v>0</v>
      </c>
      <c r="H277" s="72">
        <f t="shared" si="95"/>
        <v>0</v>
      </c>
      <c r="I277" s="72"/>
      <c r="J277" s="72"/>
    </row>
    <row r="278" spans="1:10" x14ac:dyDescent="0.25">
      <c r="B278" s="73">
        <v>-0.01</v>
      </c>
      <c r="C278" s="72">
        <f>Sammanställning!$J$27</f>
        <v>0</v>
      </c>
      <c r="D278" s="72">
        <f>PV(Sammanställning!$E$12-Sammanställning!$J$11,Sammanställning!$E$11,-(Sammanställning!$I$11*Sammanställning!$J$32))+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PV(Sammanställning!$E$12-B278,Sammanställning!$E$11,-(Sammanställning!$I$12*Sammanställning!$J$36))</f>
        <v>0</v>
      </c>
      <c r="E278" s="72">
        <f>Sammanställning!$J$44</f>
        <v>0</v>
      </c>
      <c r="F278" s="72">
        <f>Sammanställning!$J$49</f>
        <v>0</v>
      </c>
      <c r="G278" s="72">
        <f>Sammanställning!$J$54</f>
        <v>0</v>
      </c>
      <c r="H278" s="72">
        <f t="shared" si="95"/>
        <v>0</v>
      </c>
      <c r="I278" s="72"/>
      <c r="J278" s="72"/>
    </row>
    <row r="279" spans="1:10" x14ac:dyDescent="0.25">
      <c r="B279" s="73">
        <v>0</v>
      </c>
      <c r="C279" s="72">
        <f>Sammanställning!$J$27</f>
        <v>0</v>
      </c>
      <c r="D279" s="72">
        <f>PV(Sammanställning!$E$12-Sammanställning!$J$11,Sammanställning!$E$11,-(Sammanställning!$I$11*Sammanställning!$J$32))+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PV(Sammanställning!$E$12-B279,Sammanställning!$E$11,-(Sammanställning!$I$12*Sammanställning!$J$36))</f>
        <v>0</v>
      </c>
      <c r="E279" s="72">
        <f>Sammanställning!$J$44</f>
        <v>0</v>
      </c>
      <c r="F279" s="72">
        <f>Sammanställning!$J$49</f>
        <v>0</v>
      </c>
      <c r="G279" s="72">
        <f>Sammanställning!$J$54</f>
        <v>0</v>
      </c>
      <c r="H279" s="72">
        <f t="shared" si="95"/>
        <v>0</v>
      </c>
      <c r="I279" s="72"/>
      <c r="J279" s="72"/>
    </row>
    <row r="280" spans="1:10" x14ac:dyDescent="0.25">
      <c r="B280" s="73">
        <v>0.01</v>
      </c>
      <c r="C280" s="72">
        <f>Sammanställning!$J$27</f>
        <v>0</v>
      </c>
      <c r="D280" s="72">
        <f>PV(Sammanställning!$E$12-Sammanställning!$J$11,Sammanställning!$E$11,-(Sammanställning!$I$11*Sammanställning!$J$32))+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PV(Sammanställning!$E$12-B280,Sammanställning!$E$11,-(Sammanställning!$I$12*Sammanställning!$J$36))</f>
        <v>0</v>
      </c>
      <c r="E280" s="72">
        <f>Sammanställning!$J$44</f>
        <v>0</v>
      </c>
      <c r="F280" s="72">
        <f>Sammanställning!$J$49</f>
        <v>0</v>
      </c>
      <c r="G280" s="72">
        <f>Sammanställning!$J$54</f>
        <v>0</v>
      </c>
      <c r="H280" s="72">
        <f t="shared" si="95"/>
        <v>0</v>
      </c>
      <c r="I280" s="72"/>
      <c r="J280" s="72"/>
    </row>
    <row r="281" spans="1:10" x14ac:dyDescent="0.25">
      <c r="B281" s="73">
        <v>0.02</v>
      </c>
      <c r="C281" s="72">
        <f>Sammanställning!$J$27</f>
        <v>0</v>
      </c>
      <c r="D281" s="72">
        <f>PV(Sammanställning!$E$12-Sammanställning!$J$11,Sammanställning!$E$11,-(Sammanställning!$I$11*Sammanställning!$J$32))+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PV(Sammanställning!$E$12-B281,Sammanställning!$E$11,-(Sammanställning!$I$12*Sammanställning!$J$36))</f>
        <v>0</v>
      </c>
      <c r="E281" s="72">
        <f>Sammanställning!$J$44</f>
        <v>0</v>
      </c>
      <c r="F281" s="72">
        <f>Sammanställning!$J$49</f>
        <v>0</v>
      </c>
      <c r="G281" s="72">
        <f>Sammanställning!$J$54</f>
        <v>0</v>
      </c>
      <c r="H281" s="72">
        <f t="shared" si="95"/>
        <v>0</v>
      </c>
      <c r="I281" s="72"/>
      <c r="J281" s="72"/>
    </row>
    <row r="282" spans="1:10" ht="13" x14ac:dyDescent="0.3">
      <c r="B282" s="78">
        <v>0.03</v>
      </c>
      <c r="C282" s="79">
        <f>Sammanställning!$J$27</f>
        <v>0</v>
      </c>
      <c r="D282" s="79">
        <f>PV(Sammanställning!$E$12-Sammanställning!$J$11,Sammanställning!$E$11,-(Sammanställning!$I$11*Sammanställning!$J$32))+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PV(Sammanställning!$E$12-B282,Sammanställning!$E$11,-(Sammanställning!$I$12*Sammanställning!$J$36))</f>
        <v>0</v>
      </c>
      <c r="E282" s="79">
        <f>Sammanställning!$J$44</f>
        <v>0</v>
      </c>
      <c r="F282" s="79">
        <f>Sammanställning!$J$49</f>
        <v>0</v>
      </c>
      <c r="G282" s="79">
        <f>Sammanställning!$J$54</f>
        <v>0</v>
      </c>
      <c r="H282" s="79">
        <f t="shared" si="95"/>
        <v>0</v>
      </c>
      <c r="I282" s="79"/>
      <c r="J282" s="72"/>
    </row>
    <row r="283" spans="1:10" ht="13" x14ac:dyDescent="0.3">
      <c r="B283" s="73">
        <v>0.04</v>
      </c>
      <c r="C283" s="72">
        <f>Sammanställning!$J$27</f>
        <v>0</v>
      </c>
      <c r="D283" s="72">
        <f>PV(Sammanställning!$E$12-Sammanställning!$J$11,Sammanställning!$E$11,-(Sammanställning!$I$11*Sammanställning!$J$32))+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PV(Sammanställning!$E$12-B283,Sammanställning!$E$11,-(Sammanställning!$I$12*Sammanställning!$J$36))</f>
        <v>0</v>
      </c>
      <c r="E283" s="72">
        <f>Sammanställning!$J$44</f>
        <v>0</v>
      </c>
      <c r="F283" s="72">
        <f>Sammanställning!$J$49</f>
        <v>0</v>
      </c>
      <c r="G283" s="72">
        <f>Sammanställning!$J$54</f>
        <v>0</v>
      </c>
      <c r="H283" s="72">
        <f t="shared" si="95"/>
        <v>0</v>
      </c>
      <c r="I283" s="72"/>
      <c r="J283" s="79"/>
    </row>
    <row r="284" spans="1:10" x14ac:dyDescent="0.25">
      <c r="B284" s="73">
        <v>0.05</v>
      </c>
      <c r="C284" s="72">
        <f>Sammanställning!$J$27</f>
        <v>0</v>
      </c>
      <c r="D284" s="72">
        <f>PV(Sammanställning!$E$12-Sammanställning!$J$11,Sammanställning!$E$11,-(Sammanställning!$I$11*Sammanställning!$J$32))+
PV(Sammanställning!$E$12-Sammanställning!$J$13,Sammanställning!$E$11,-(Sammanställning!$I$13*Sammanställning!$J$33))+
PV(Sammanställning!$E$12-Sammanställning!$J$13,Sammanställning!$E$11,-(Sammanställning!$I$13*Sammanställning!$J$34))+
PV(Sammanställning!$E$12-Sammanställning!$J$13,Sammanställning!$E$11,-(Sammanställning!$I$13*Sammanställning!$J$35))+
PV(Sammanställning!$E$12-B284,Sammanställning!$E$11,-(Sammanställning!$I$12*Sammanställning!$J$36))</f>
        <v>0</v>
      </c>
      <c r="E284" s="72">
        <f>Sammanställning!$J$44</f>
        <v>0</v>
      </c>
      <c r="F284" s="72">
        <f>Sammanställning!$J$49</f>
        <v>0</v>
      </c>
      <c r="G284" s="72">
        <f>Sammanställning!$J$54</f>
        <v>0</v>
      </c>
      <c r="H284" s="72">
        <f t="shared" si="95"/>
        <v>0</v>
      </c>
      <c r="I284" s="72"/>
      <c r="J284" s="72"/>
    </row>
    <row r="285" spans="1:10" x14ac:dyDescent="0.25">
      <c r="J285" s="72"/>
    </row>
    <row r="303" spans="1:10" ht="13" x14ac:dyDescent="0.3">
      <c r="A303" s="60"/>
      <c r="D303" s="73"/>
      <c r="E303" s="73"/>
      <c r="F303" s="73"/>
      <c r="G303" s="73"/>
      <c r="H303" s="73"/>
      <c r="I303" s="73"/>
    </row>
    <row r="304" spans="1:10" x14ac:dyDescent="0.25">
      <c r="J304" s="73"/>
    </row>
    <row r="305" spans="1:10" ht="13" x14ac:dyDescent="0.3">
      <c r="C305" s="74"/>
      <c r="D305" s="74"/>
      <c r="E305" s="74"/>
      <c r="F305" s="75"/>
      <c r="G305" s="74"/>
      <c r="H305" s="74"/>
      <c r="I305" s="74"/>
    </row>
    <row r="306" spans="1:10" ht="13" x14ac:dyDescent="0.3">
      <c r="B306" s="73"/>
      <c r="C306" s="72"/>
      <c r="D306" s="72"/>
      <c r="E306" s="72"/>
      <c r="F306" s="72"/>
      <c r="G306" s="72"/>
      <c r="H306" s="72"/>
      <c r="I306" s="72"/>
      <c r="J306" s="74"/>
    </row>
    <row r="307" spans="1:10" x14ac:dyDescent="0.25">
      <c r="B307" s="73"/>
      <c r="C307" s="72"/>
      <c r="D307" s="72"/>
      <c r="E307" s="72"/>
      <c r="F307" s="72"/>
      <c r="G307" s="72"/>
      <c r="H307" s="72"/>
      <c r="I307" s="72"/>
      <c r="J307" s="72"/>
    </row>
    <row r="308" spans="1:10" ht="13" x14ac:dyDescent="0.3">
      <c r="A308" s="60" t="s">
        <v>44</v>
      </c>
      <c r="D308" s="73"/>
      <c r="E308" s="73"/>
      <c r="F308" s="73"/>
      <c r="G308" s="73"/>
      <c r="H308" s="73"/>
      <c r="I308" s="73"/>
      <c r="J308" s="72"/>
    </row>
    <row r="309" spans="1:10" x14ac:dyDescent="0.25">
      <c r="J309" s="73"/>
    </row>
    <row r="310" spans="1:10" ht="13" x14ac:dyDescent="0.3">
      <c r="A310" t="s">
        <v>35</v>
      </c>
      <c r="C310" s="74" t="str">
        <f>Sammanställning!$C$27</f>
        <v>Investeringskostnad (SEK)</v>
      </c>
      <c r="D310" s="74" t="str">
        <f>Sammanställning!$B$38</f>
        <v>Nuvärde Energikostnad, totalt (SEK)</v>
      </c>
      <c r="E310" s="74" t="str">
        <f>Sammanställning!$B$44</f>
        <v>Nuvärde Underhållskostnader (SEK)</v>
      </c>
      <c r="F310" s="75" t="str">
        <f>Sammanställning!$B$49</f>
        <v>Nuvärde Miljökostnad (SEK)</v>
      </c>
      <c r="G310" s="74" t="str">
        <f>Sammanställning!$B$54</f>
        <v>Nuvärde restvärde (SEK)</v>
      </c>
      <c r="H310" s="74" t="str">
        <f>Sammanställning!$B$58</f>
        <v>LCC-kostnad (SEK)</v>
      </c>
      <c r="I310" s="74"/>
    </row>
    <row r="311" spans="1:10" ht="13" x14ac:dyDescent="0.3">
      <c r="B311" s="73">
        <v>0</v>
      </c>
      <c r="C311" s="72">
        <f>Sammanställning!$F$27</f>
        <v>0</v>
      </c>
      <c r="D311" s="72">
        <f>PV(B311-Sammanställning!$J$11,Sammanställning!$E$11,-(Sammanställning!$I$11*Sammanställning!$F$32))+
PV(B311-Sammanställning!$J$13,Sammanställning!$E$11,-(Sammanställning!$I$13*Sammanställning!$F$33))+
PV(B311-Sammanställning!$J$13,Sammanställning!$E$11,-(Sammanställning!$I$13*Sammanställning!$F$34))+
PV(B311-Sammanställning!$J$13,Sammanställning!$E$11,-(Sammanställning!$I$13*Sammanställning!$F$35))+
PV(B311-Sammanställning!$J$12,Sammanställning!$E$11,-(Sammanställning!$I$12*Sammanställning!$F$36))</f>
        <v>0</v>
      </c>
      <c r="E311" s="72">
        <f>PV((B311-Sammanställning!$J$14),Sammanställning!$E$11,-Sammanställning!$F$42)+
PV((B311-Sammanställning!$J$14),Sammanställning!$E$11,-(Sammanställning!$F$43))</f>
        <v>0</v>
      </c>
      <c r="F311" s="72">
        <f>PV(B311,Sammanställning!$E$11,,-Sammanställning!$F$48)</f>
        <v>0</v>
      </c>
      <c r="G311" s="72">
        <f>PV(B311,Sammanställning!$E$11,,-Sammanställning!$F$53)</f>
        <v>0</v>
      </c>
      <c r="H311" s="72">
        <f>SUM(C311:F311)-G311</f>
        <v>0</v>
      </c>
      <c r="I311" s="72"/>
      <c r="J311" s="74"/>
    </row>
    <row r="312" spans="1:10" x14ac:dyDescent="0.25">
      <c r="B312" s="73">
        <v>0.01</v>
      </c>
      <c r="C312" s="72">
        <f>Sammanställning!$F$27</f>
        <v>0</v>
      </c>
      <c r="D312" s="72">
        <f>PV(B312-Sammanställning!$J$11,Sammanställning!$E$11,-(Sammanställning!$I$11*Sammanställning!$F$32))+
PV(B312-Sammanställning!$J$13,Sammanställning!$E$11,-(Sammanställning!$I$13*Sammanställning!$F$33))+
PV(B312-Sammanställning!$J$13,Sammanställning!$E$11,-(Sammanställning!$I$13*Sammanställning!$F$34))+
PV(B312-Sammanställning!$J$13,Sammanställning!$E$11,-(Sammanställning!$I$13*Sammanställning!$F$35))+
PV(B312-Sammanställning!$J$12,Sammanställning!$E$11,-(Sammanställning!$I$12*Sammanställning!$F$36))</f>
        <v>0</v>
      </c>
      <c r="E312" s="72">
        <f>PV((B312-Sammanställning!$J$14),Sammanställning!$E$11,-Sammanställning!$F$42)+
PV((B312-Sammanställning!$J$14),Sammanställning!$E$11,-(Sammanställning!$F$43))</f>
        <v>0</v>
      </c>
      <c r="F312" s="72">
        <f>PV(B312,Sammanställning!$E$11,,-Sammanställning!$F$48)</f>
        <v>0</v>
      </c>
      <c r="G312" s="72">
        <f>PV(B312,Sammanställning!$E$11,,-Sammanställning!$F$53)</f>
        <v>0</v>
      </c>
      <c r="H312" s="72">
        <f t="shared" ref="H312:H321" si="96">SUM(C312:F312)-G312</f>
        <v>0</v>
      </c>
      <c r="I312" s="72"/>
      <c r="J312" s="72"/>
    </row>
    <row r="313" spans="1:10" x14ac:dyDescent="0.25">
      <c r="B313" s="73">
        <v>0.02</v>
      </c>
      <c r="C313" s="72">
        <f>Sammanställning!$F$27</f>
        <v>0</v>
      </c>
      <c r="D313" s="72">
        <f>PV(B313-Sammanställning!$J$11,Sammanställning!$E$11,-(Sammanställning!$I$11*Sammanställning!$F$32))+
PV(B313-Sammanställning!$J$13,Sammanställning!$E$11,-(Sammanställning!$I$13*Sammanställning!$F$33))+
PV(B313-Sammanställning!$J$13,Sammanställning!$E$11,-(Sammanställning!$I$13*Sammanställning!$F$34))+
PV(B313-Sammanställning!$J$13,Sammanställning!$E$11,-(Sammanställning!$I$13*Sammanställning!$F$35))+
PV(B313-Sammanställning!$J$12,Sammanställning!$E$11,-(Sammanställning!$I$12*Sammanställning!$F$36))</f>
        <v>0</v>
      </c>
      <c r="E313" s="72">
        <f>PV((B313-Sammanställning!$J$14),Sammanställning!$E$11,-Sammanställning!$F$42)+
PV((B313-Sammanställning!$J$14),Sammanställning!$E$11,-(Sammanställning!$F$43))</f>
        <v>0</v>
      </c>
      <c r="F313" s="72">
        <f>PV(B313,Sammanställning!$E$11,,-Sammanställning!$F$48)</f>
        <v>0</v>
      </c>
      <c r="G313" s="72">
        <f>PV(B313,Sammanställning!$E$11,,-Sammanställning!$F$53)</f>
        <v>0</v>
      </c>
      <c r="H313" s="72">
        <f t="shared" si="96"/>
        <v>0</v>
      </c>
      <c r="I313" s="72"/>
      <c r="J313" s="72"/>
    </row>
    <row r="314" spans="1:10" ht="13" x14ac:dyDescent="0.3">
      <c r="B314" s="78">
        <v>0.03</v>
      </c>
      <c r="C314" s="79">
        <f>Sammanställning!$F$27</f>
        <v>0</v>
      </c>
      <c r="D314" s="79">
        <f>PV(B314-Sammanställning!$J$11,Sammanställning!$E$11,-(Sammanställning!$I$11*Sammanställning!$F$32))+
PV(B314-Sammanställning!$J$13,Sammanställning!$E$11,-(Sammanställning!$I$13*Sammanställning!$F$33))+
PV(B314-Sammanställning!$J$13,Sammanställning!$E$11,-(Sammanställning!$I$13*Sammanställning!$F$34))+
PV(B314-Sammanställning!$J$13,Sammanställning!$E$11,-(Sammanställning!$I$13*Sammanställning!$F$35))+
PV(B314-Sammanställning!$J$12,Sammanställning!$E$11,-(Sammanställning!$I$12*Sammanställning!$F$36))</f>
        <v>0</v>
      </c>
      <c r="E314" s="79">
        <f>PV((B314-Sammanställning!$J$14),Sammanställning!$E$11,-Sammanställning!$F$42)+
PV((B314-Sammanställning!$J$14),Sammanställning!$E$11,-(Sammanställning!$F$43))</f>
        <v>0</v>
      </c>
      <c r="F314" s="79">
        <f>PV(B314,Sammanställning!$E$11,,-Sammanställning!$F$48)</f>
        <v>0</v>
      </c>
      <c r="G314" s="79">
        <f>PV(B314,Sammanställning!$E$11,,-Sammanställning!$F$53)</f>
        <v>0</v>
      </c>
      <c r="H314" s="79">
        <f t="shared" si="96"/>
        <v>0</v>
      </c>
      <c r="I314" s="79"/>
      <c r="J314" s="72"/>
    </row>
    <row r="315" spans="1:10" ht="13" x14ac:dyDescent="0.3">
      <c r="B315" s="73">
        <v>0.04</v>
      </c>
      <c r="C315" s="72">
        <f>Sammanställning!$F$27</f>
        <v>0</v>
      </c>
      <c r="D315" s="72">
        <f>PV(B315-Sammanställning!$J$11,Sammanställning!$E$11,-(Sammanställning!$I$11*Sammanställning!$F$32))+
PV(B315-Sammanställning!$J$13,Sammanställning!$E$11,-(Sammanställning!$I$13*Sammanställning!$F$33))+
PV(B315-Sammanställning!$J$13,Sammanställning!$E$11,-(Sammanställning!$I$13*Sammanställning!$F$34))+
PV(B315-Sammanställning!$J$13,Sammanställning!$E$11,-(Sammanställning!$I$13*Sammanställning!$F$35))+
PV(B315-Sammanställning!$J$12,Sammanställning!$E$11,-(Sammanställning!$I$12*Sammanställning!$F$36))</f>
        <v>0</v>
      </c>
      <c r="E315" s="72">
        <f>PV((B315-Sammanställning!$J$14),Sammanställning!$E$11,-Sammanställning!$F$42)+
PV((B315-Sammanställning!$J$14),Sammanställning!$E$11,-(Sammanställning!$F$43))</f>
        <v>0</v>
      </c>
      <c r="F315" s="72">
        <f>PV(B315,Sammanställning!$E$11,,-Sammanställning!$F$48)</f>
        <v>0</v>
      </c>
      <c r="G315" s="72">
        <f>PV(B315,Sammanställning!$E$11,,-Sammanställning!$F$53)</f>
        <v>0</v>
      </c>
      <c r="H315" s="72">
        <f t="shared" si="96"/>
        <v>0</v>
      </c>
      <c r="I315" s="72"/>
      <c r="J315" s="79"/>
    </row>
    <row r="316" spans="1:10" x14ac:dyDescent="0.25">
      <c r="B316" s="73">
        <v>0.05</v>
      </c>
      <c r="C316" s="72">
        <f>Sammanställning!$F$27</f>
        <v>0</v>
      </c>
      <c r="D316" s="72">
        <f>PV(B316-Sammanställning!$J$11,Sammanställning!$E$11,-(Sammanställning!$I$11*Sammanställning!$F$32))+
PV(B316-Sammanställning!$J$13,Sammanställning!$E$11,-(Sammanställning!$I$13*Sammanställning!$F$33))+
PV(B316-Sammanställning!$J$13,Sammanställning!$E$11,-(Sammanställning!$I$13*Sammanställning!$F$34))+
PV(B316-Sammanställning!$J$13,Sammanställning!$E$11,-(Sammanställning!$I$13*Sammanställning!$F$35))+
PV(B316-Sammanställning!$J$12,Sammanställning!$E$11,-(Sammanställning!$I$12*Sammanställning!$F$36))</f>
        <v>0</v>
      </c>
      <c r="E316" s="72">
        <f>PV((B316-Sammanställning!$J$14),Sammanställning!$E$11,-Sammanställning!$F$42)+
PV((B316-Sammanställning!$J$14),Sammanställning!$E$11,-(Sammanställning!$F$43))</f>
        <v>0</v>
      </c>
      <c r="F316" s="72">
        <f>PV(B316,Sammanställning!$E$11,,-Sammanställning!$F$48)</f>
        <v>0</v>
      </c>
      <c r="G316" s="72">
        <f>PV(B316,Sammanställning!$E$11,,-Sammanställning!$F$53)</f>
        <v>0</v>
      </c>
      <c r="H316" s="72">
        <f t="shared" si="96"/>
        <v>0</v>
      </c>
      <c r="I316" s="72"/>
      <c r="J316" s="72"/>
    </row>
    <row r="317" spans="1:10" x14ac:dyDescent="0.25">
      <c r="B317" s="73">
        <v>0.06</v>
      </c>
      <c r="C317" s="72">
        <f>Sammanställning!$F$27</f>
        <v>0</v>
      </c>
      <c r="D317" s="72">
        <f>PV(B317-Sammanställning!$J$11,Sammanställning!$E$11,-(Sammanställning!$I$11*Sammanställning!$F$32))+
PV(B317-Sammanställning!$J$13,Sammanställning!$E$11,-(Sammanställning!$I$13*Sammanställning!$F$33))+
PV(B317-Sammanställning!$J$13,Sammanställning!$E$11,-(Sammanställning!$I$13*Sammanställning!$F$34))+
PV(B317-Sammanställning!$J$13,Sammanställning!$E$11,-(Sammanställning!$I$13*Sammanställning!$F$35))+
PV(B317-Sammanställning!$J$12,Sammanställning!$E$11,-(Sammanställning!$I$12*Sammanställning!$F$36))</f>
        <v>0</v>
      </c>
      <c r="E317" s="72">
        <f>PV((B317-Sammanställning!$J$14),Sammanställning!$E$11,-Sammanställning!$F$42)+
PV((B317-Sammanställning!$J$14),Sammanställning!$E$11,-(Sammanställning!$F$43))</f>
        <v>0</v>
      </c>
      <c r="F317" s="72">
        <f>PV(B317,Sammanställning!$E$11,,-Sammanställning!$F$48)</f>
        <v>0</v>
      </c>
      <c r="G317" s="72">
        <f>PV(B317,Sammanställning!$E$11,,-Sammanställning!$F$53)</f>
        <v>0</v>
      </c>
      <c r="H317" s="72">
        <f t="shared" si="96"/>
        <v>0</v>
      </c>
      <c r="I317" s="72"/>
      <c r="J317" s="72"/>
    </row>
    <row r="318" spans="1:10" x14ac:dyDescent="0.25">
      <c r="B318" s="73">
        <v>7.0000000000000007E-2</v>
      </c>
      <c r="C318" s="72">
        <f>Sammanställning!$F$27</f>
        <v>0</v>
      </c>
      <c r="D318" s="72">
        <f>PV(B318-Sammanställning!$J$11,Sammanställning!$E$11,-(Sammanställning!$I$11*Sammanställning!$F$32))+
PV(B318-Sammanställning!$J$13,Sammanställning!$E$11,-(Sammanställning!$I$13*Sammanställning!$F$33))+
PV(B318-Sammanställning!$J$13,Sammanställning!$E$11,-(Sammanställning!$I$13*Sammanställning!$F$34))+
PV(B318-Sammanställning!$J$13,Sammanställning!$E$11,-(Sammanställning!$I$13*Sammanställning!$F$35))+
PV(B318-Sammanställning!$J$12,Sammanställning!$E$11,-(Sammanställning!$I$12*Sammanställning!$F$36))</f>
        <v>0</v>
      </c>
      <c r="E318" s="72">
        <f>PV((B318-Sammanställning!$J$14),Sammanställning!$E$11,-Sammanställning!$F$42)+
PV((B318-Sammanställning!$J$14),Sammanställning!$E$11,-(Sammanställning!$F$43))</f>
        <v>0</v>
      </c>
      <c r="F318" s="72">
        <f>PV(B318,Sammanställning!$E$11,,-Sammanställning!$F$48)</f>
        <v>0</v>
      </c>
      <c r="G318" s="72">
        <f>PV(B318,Sammanställning!$E$11,,-Sammanställning!$F$53)</f>
        <v>0</v>
      </c>
      <c r="H318" s="72">
        <f t="shared" si="96"/>
        <v>0</v>
      </c>
      <c r="I318" s="72"/>
      <c r="J318" s="72"/>
    </row>
    <row r="319" spans="1:10" x14ac:dyDescent="0.25">
      <c r="B319" s="73">
        <v>0.08</v>
      </c>
      <c r="C319" s="72">
        <f>Sammanställning!$F$27</f>
        <v>0</v>
      </c>
      <c r="D319" s="72">
        <f>PV(B319-Sammanställning!$J$11,Sammanställning!$E$11,-(Sammanställning!$I$11*Sammanställning!$F$32))+
PV(B319-Sammanställning!$J$13,Sammanställning!$E$11,-(Sammanställning!$I$13*Sammanställning!$F$33))+
PV(B319-Sammanställning!$J$13,Sammanställning!$E$11,-(Sammanställning!$I$13*Sammanställning!$F$34))+
PV(B319-Sammanställning!$J$13,Sammanställning!$E$11,-(Sammanställning!$I$13*Sammanställning!$F$35))+
PV(B319-Sammanställning!$J$12,Sammanställning!$E$11,-(Sammanställning!$I$12*Sammanställning!$F$36))</f>
        <v>0</v>
      </c>
      <c r="E319" s="72">
        <f>PV((B319-Sammanställning!$J$14),Sammanställning!$E$11,-Sammanställning!$F$42)+
PV((B319-Sammanställning!$J$14),Sammanställning!$E$11,-(Sammanställning!$F$43))</f>
        <v>0</v>
      </c>
      <c r="F319" s="72">
        <f>PV(B319,Sammanställning!$E$11,,-Sammanställning!$F$48)</f>
        <v>0</v>
      </c>
      <c r="G319" s="72">
        <f>PV(B319,Sammanställning!$E$11,,-Sammanställning!$F$53)</f>
        <v>0</v>
      </c>
      <c r="H319" s="72">
        <f t="shared" si="96"/>
        <v>0</v>
      </c>
      <c r="I319" s="72"/>
      <c r="J319" s="72"/>
    </row>
    <row r="320" spans="1:10" x14ac:dyDescent="0.25">
      <c r="B320" s="73">
        <v>0.09</v>
      </c>
      <c r="C320" s="72">
        <f>Sammanställning!$F$27</f>
        <v>0</v>
      </c>
      <c r="D320" s="72">
        <f>PV(B320-Sammanställning!$J$11,Sammanställning!$E$11,-(Sammanställning!$I$11*Sammanställning!$F$32))+
PV(B320-Sammanställning!$J$13,Sammanställning!$E$11,-(Sammanställning!$I$13*Sammanställning!$F$33))+
PV(B320-Sammanställning!$J$13,Sammanställning!$E$11,-(Sammanställning!$I$13*Sammanställning!$F$34))+
PV(B320-Sammanställning!$J$13,Sammanställning!$E$11,-(Sammanställning!$I$13*Sammanställning!$F$35))+
PV(B320-Sammanställning!$J$12,Sammanställning!$E$11,-(Sammanställning!$I$12*Sammanställning!$F$36))</f>
        <v>0</v>
      </c>
      <c r="E320" s="72">
        <f>PV((B320-Sammanställning!$J$14),Sammanställning!$E$11,-Sammanställning!$F$42)+
PV((B320-Sammanställning!$J$14),Sammanställning!$E$11,-(Sammanställning!$F$43))</f>
        <v>0</v>
      </c>
      <c r="F320" s="72">
        <f>PV(B320,Sammanställning!$E$11,,-Sammanställning!$F$48)</f>
        <v>0</v>
      </c>
      <c r="G320" s="72">
        <f>PV(B320,Sammanställning!$E$11,,-Sammanställning!$F$53)</f>
        <v>0</v>
      </c>
      <c r="H320" s="72">
        <f t="shared" si="96"/>
        <v>0</v>
      </c>
      <c r="I320" s="72"/>
      <c r="J320" s="72"/>
    </row>
    <row r="321" spans="1:10" x14ac:dyDescent="0.25">
      <c r="B321" s="73">
        <v>0.1</v>
      </c>
      <c r="C321" s="72">
        <f>Sammanställning!$F$27</f>
        <v>0</v>
      </c>
      <c r="D321" s="72">
        <f>PV(B321-Sammanställning!$J$11,Sammanställning!$E$11,-(Sammanställning!$I$11*Sammanställning!$F$32))+
PV(B321-Sammanställning!$J$13,Sammanställning!$E$11,-(Sammanställning!$I$13*Sammanställning!$F$33))+
PV(B321-Sammanställning!$J$13,Sammanställning!$E$11,-(Sammanställning!$I$13*Sammanställning!$F$34))+
PV(B321-Sammanställning!$J$13,Sammanställning!$E$11,-(Sammanställning!$I$13*Sammanställning!$F$35))+
PV(B321-Sammanställning!$J$12,Sammanställning!$E$11,-(Sammanställning!$I$12*Sammanställning!$F$36))</f>
        <v>0</v>
      </c>
      <c r="E321" s="72">
        <f>PV((B321-Sammanställning!$J$14),Sammanställning!$E$11,-Sammanställning!$F$42)+
PV((B321-Sammanställning!$J$14),Sammanställning!$E$11,-(Sammanställning!$F$43))</f>
        <v>0</v>
      </c>
      <c r="F321" s="72">
        <f>PV(B321,Sammanställning!$E$11,,-Sammanställning!$F$48)</f>
        <v>0</v>
      </c>
      <c r="G321" s="72">
        <f>PV(B321,Sammanställning!$E$11,,-Sammanställning!$F$53)</f>
        <v>0</v>
      </c>
      <c r="H321" s="72">
        <f t="shared" si="96"/>
        <v>0</v>
      </c>
      <c r="I321" s="72"/>
      <c r="J321" s="72"/>
    </row>
    <row r="322" spans="1:10" x14ac:dyDescent="0.25">
      <c r="B322" s="73">
        <v>0.11</v>
      </c>
      <c r="C322" s="72">
        <f>Sammanställning!$F$27</f>
        <v>0</v>
      </c>
      <c r="D322" s="72">
        <f>PV(B322-Sammanställning!$J$11,Sammanställning!$E$11,-(Sammanställning!$I$11*Sammanställning!$F$32))+
PV(B322-Sammanställning!$J$13,Sammanställning!$E$11,-(Sammanställning!$I$13*Sammanställning!$F$33))+
PV(B322-Sammanställning!$J$13,Sammanställning!$E$11,-(Sammanställning!$I$13*Sammanställning!$F$34))+
PV(B322-Sammanställning!$J$13,Sammanställning!$E$11,-(Sammanställning!$I$13*Sammanställning!$F$35))+
PV(B322-Sammanställning!$J$12,Sammanställning!$E$11,-(Sammanställning!$I$12*Sammanställning!$F$36))</f>
        <v>0</v>
      </c>
      <c r="E322" s="72">
        <f>PV((B322-Sammanställning!$J$14),Sammanställning!$E$11,-Sammanställning!$F$42)+
PV((B322-Sammanställning!$J$14),Sammanställning!$E$11,-(Sammanställning!$F$43))</f>
        <v>0</v>
      </c>
      <c r="F322" s="72">
        <f>PV(B322,Sammanställning!$E$11,,-Sammanställning!$F$48)</f>
        <v>0</v>
      </c>
      <c r="G322" s="72">
        <f>PV(B322,Sammanställning!$E$11,,-Sammanställning!$F$53)</f>
        <v>0</v>
      </c>
      <c r="H322" s="72">
        <f t="shared" ref="H322:H325" si="97">SUM(C322:F322)-G322</f>
        <v>0</v>
      </c>
      <c r="I322" s="72"/>
      <c r="J322" s="72"/>
    </row>
    <row r="323" spans="1:10" x14ac:dyDescent="0.25">
      <c r="B323" s="73">
        <v>0.12</v>
      </c>
      <c r="C323" s="72">
        <f>Sammanställning!$F$27</f>
        <v>0</v>
      </c>
      <c r="D323" s="72">
        <f>PV(B323-Sammanställning!$J$11,Sammanställning!$E$11,-(Sammanställning!$I$11*Sammanställning!$F$32))+
PV(B323-Sammanställning!$J$13,Sammanställning!$E$11,-(Sammanställning!$I$13*Sammanställning!$F$33))+
PV(B323-Sammanställning!$J$13,Sammanställning!$E$11,-(Sammanställning!$I$13*Sammanställning!$F$34))+
PV(B323-Sammanställning!$J$13,Sammanställning!$E$11,-(Sammanställning!$I$13*Sammanställning!$F$35))+
PV(B323-Sammanställning!$J$12,Sammanställning!$E$11,-(Sammanställning!$I$12*Sammanställning!$F$36))</f>
        <v>0</v>
      </c>
      <c r="E323" s="72">
        <f>PV((B323-Sammanställning!$J$14),Sammanställning!$E$11,-Sammanställning!$F$42)+
PV((B323-Sammanställning!$J$14),Sammanställning!$E$11,-(Sammanställning!$F$43))</f>
        <v>0</v>
      </c>
      <c r="F323" s="72">
        <f>PV(B323,Sammanställning!$E$11,,-Sammanställning!$F$48)</f>
        <v>0</v>
      </c>
      <c r="G323" s="72">
        <f>PV(B323,Sammanställning!$E$11,,-Sammanställning!$F$53)</f>
        <v>0</v>
      </c>
      <c r="H323" s="72">
        <f t="shared" si="97"/>
        <v>0</v>
      </c>
      <c r="I323" s="72"/>
      <c r="J323" s="72"/>
    </row>
    <row r="324" spans="1:10" x14ac:dyDescent="0.25">
      <c r="B324" s="73">
        <v>0.13</v>
      </c>
      <c r="C324" s="72">
        <f>Sammanställning!$F$27</f>
        <v>0</v>
      </c>
      <c r="D324" s="72">
        <f>PV(B324-Sammanställning!$J$11,Sammanställning!$E$11,-(Sammanställning!$I$11*Sammanställning!$F$32))+
PV(B324-Sammanställning!$J$13,Sammanställning!$E$11,-(Sammanställning!$I$13*Sammanställning!$F$33))+
PV(B324-Sammanställning!$J$13,Sammanställning!$E$11,-(Sammanställning!$I$13*Sammanställning!$F$34))+
PV(B324-Sammanställning!$J$13,Sammanställning!$E$11,-(Sammanställning!$I$13*Sammanställning!$F$35))+
PV(B324-Sammanställning!$J$12,Sammanställning!$E$11,-(Sammanställning!$I$12*Sammanställning!$F$36))</f>
        <v>0</v>
      </c>
      <c r="E324" s="72">
        <f>PV((B324-Sammanställning!$J$14),Sammanställning!$E$11,-Sammanställning!$F$42)+
PV((B324-Sammanställning!$J$14),Sammanställning!$E$11,-(Sammanställning!$F$43))</f>
        <v>0</v>
      </c>
      <c r="F324" s="72">
        <f>PV(B324,Sammanställning!$E$11,,-Sammanställning!$F$48)</f>
        <v>0</v>
      </c>
      <c r="G324" s="72">
        <f>PV(B324,Sammanställning!$E$11,,-Sammanställning!$F$53)</f>
        <v>0</v>
      </c>
      <c r="H324" s="72">
        <f t="shared" si="97"/>
        <v>0</v>
      </c>
      <c r="I324" s="72"/>
      <c r="J324" s="72"/>
    </row>
    <row r="325" spans="1:10" x14ac:dyDescent="0.25">
      <c r="B325" s="73">
        <v>0.14000000000000001</v>
      </c>
      <c r="C325" s="72">
        <f>Sammanställning!$F$27</f>
        <v>0</v>
      </c>
      <c r="D325" s="72">
        <f>PV(B325-Sammanställning!$J$11,Sammanställning!$E$11,-(Sammanställning!$I$11*Sammanställning!$F$32))+
PV(B325-Sammanställning!$J$13,Sammanställning!$E$11,-(Sammanställning!$I$13*Sammanställning!$F$33))+
PV(B325-Sammanställning!$J$13,Sammanställning!$E$11,-(Sammanställning!$I$13*Sammanställning!$F$34))+
PV(B325-Sammanställning!$J$13,Sammanställning!$E$11,-(Sammanställning!$I$13*Sammanställning!$F$35))+
PV(B325-Sammanställning!$J$12,Sammanställning!$E$11,-(Sammanställning!$I$12*Sammanställning!$F$36))</f>
        <v>0</v>
      </c>
      <c r="E325" s="72">
        <f>PV((B325-Sammanställning!$J$14),Sammanställning!$E$11,-Sammanställning!$F$42)+
PV((B325-Sammanställning!$J$14),Sammanställning!$E$11,-(Sammanställning!$F$43))</f>
        <v>0</v>
      </c>
      <c r="F325" s="72">
        <f>PV(B325,Sammanställning!$E$11,,-Sammanställning!$F$48)</f>
        <v>0</v>
      </c>
      <c r="G325" s="72">
        <f>PV(B325,Sammanställning!$E$11,,-Sammanställning!$F$53)</f>
        <v>0</v>
      </c>
      <c r="H325" s="72">
        <f t="shared" si="97"/>
        <v>0</v>
      </c>
      <c r="I325" s="72"/>
      <c r="J325" s="72"/>
    </row>
    <row r="326" spans="1:10" x14ac:dyDescent="0.25">
      <c r="B326" s="73">
        <v>0.15</v>
      </c>
      <c r="C326" s="72">
        <f>Sammanställning!$F$27</f>
        <v>0</v>
      </c>
      <c r="D326" s="72">
        <f>PV(B326-Sammanställning!$J$11,Sammanställning!$E$11,-(Sammanställning!$I$11*Sammanställning!$F$32))+
PV(B326-Sammanställning!$J$13,Sammanställning!$E$11,-(Sammanställning!$I$13*Sammanställning!$F$33))+
PV(B326-Sammanställning!$J$13,Sammanställning!$E$11,-(Sammanställning!$I$13*Sammanställning!$F$34))+
PV(B326-Sammanställning!$J$13,Sammanställning!$E$11,-(Sammanställning!$I$13*Sammanställning!$F$35))+
PV(B326-Sammanställning!$J$12,Sammanställning!$E$11,-(Sammanställning!$I$12*Sammanställning!$F$36))</f>
        <v>0</v>
      </c>
      <c r="E326" s="72">
        <f>PV((B326-Sammanställning!$J$14),Sammanställning!$E$11,-Sammanställning!$F$42)+
PV((B326-Sammanställning!$J$14),Sammanställning!$E$11,-(Sammanställning!$F$43))</f>
        <v>0</v>
      </c>
      <c r="F326" s="72">
        <f>PV(B326,Sammanställning!$E$11,,-Sammanställning!$F$48)</f>
        <v>0</v>
      </c>
      <c r="G326" s="72">
        <f>PV(B326,Sammanställning!$E$11,,-Sammanställning!$F$53)</f>
        <v>0</v>
      </c>
      <c r="H326" s="72">
        <f t="shared" ref="H326" si="98">SUM(C326:F326)-G326</f>
        <v>0</v>
      </c>
      <c r="I326" s="72"/>
      <c r="J326" s="72"/>
    </row>
    <row r="327" spans="1:10" x14ac:dyDescent="0.25">
      <c r="B327" s="71"/>
      <c r="H327" s="72"/>
      <c r="I327" s="72"/>
      <c r="J327" s="72"/>
    </row>
    <row r="328" spans="1:10" ht="13" x14ac:dyDescent="0.3">
      <c r="A328" t="s">
        <v>36</v>
      </c>
      <c r="C328" s="74" t="str">
        <f>Sammanställning!$C$27</f>
        <v>Investeringskostnad (SEK)</v>
      </c>
      <c r="D328" s="74" t="str">
        <f>Sammanställning!$B$38</f>
        <v>Nuvärde Energikostnad, totalt (SEK)</v>
      </c>
      <c r="E328" s="74" t="str">
        <f>Sammanställning!$B$44</f>
        <v>Nuvärde Underhållskostnader (SEK)</v>
      </c>
      <c r="F328" s="75" t="str">
        <f>Sammanställning!$B$49</f>
        <v>Nuvärde Miljökostnad (SEK)</v>
      </c>
      <c r="G328" s="74" t="str">
        <f>Sammanställning!$B$54</f>
        <v>Nuvärde restvärde (SEK)</v>
      </c>
      <c r="H328" s="74" t="str">
        <f>Sammanställning!$B$58</f>
        <v>LCC-kostnad (SEK)</v>
      </c>
      <c r="I328" s="74"/>
      <c r="J328" s="72"/>
    </row>
    <row r="329" spans="1:10" ht="13" x14ac:dyDescent="0.3">
      <c r="B329" s="73">
        <v>0</v>
      </c>
      <c r="C329" s="72">
        <f>Sammanställning!$H$27</f>
        <v>0</v>
      </c>
      <c r="D329" s="72">
        <f>PV(B329-Sammanställning!$J$11,Sammanställning!$E$11,-(Sammanställning!$I$11*Sammanställning!$H$32))+
PV(B329-Sammanställning!$J$13,Sammanställning!$E$11,-(Sammanställning!$I$13*Sammanställning!$H$33))+
PV(B329-Sammanställning!$J$13,Sammanställning!$E$11,-(Sammanställning!$I$13*Sammanställning!$H$34))+
PV(B329-Sammanställning!$J$13,Sammanställning!$E$11,-(Sammanställning!$I$13*Sammanställning!$H$35))+
PV(B329-Sammanställning!$J$12,Sammanställning!$E$11,-(Sammanställning!$I$12*Sammanställning!$H$36))</f>
        <v>0</v>
      </c>
      <c r="E329" s="72">
        <f>PV((B329-Sammanställning!$J$14),Sammanställning!$E$11,-Sammanställning!$H$42)+
PV((B329-Sammanställning!$J$14),Sammanställning!$E$11,-(Sammanställning!$H$43))</f>
        <v>0</v>
      </c>
      <c r="F329" s="72">
        <f>PV(B329,Sammanställning!$E$11,,-Sammanställning!$H$48)</f>
        <v>0</v>
      </c>
      <c r="G329" s="72">
        <f>PV(B329,Sammanställning!$E$11,,-Sammanställning!$H$53)</f>
        <v>0</v>
      </c>
      <c r="H329" s="72">
        <f>SUM(C329:F329)-G329</f>
        <v>0</v>
      </c>
      <c r="I329" s="72"/>
      <c r="J329" s="74"/>
    </row>
    <row r="330" spans="1:10" x14ac:dyDescent="0.25">
      <c r="B330" s="73">
        <v>0.01</v>
      </c>
      <c r="C330" s="72">
        <f>Sammanställning!$H$27</f>
        <v>0</v>
      </c>
      <c r="D330" s="72">
        <f>PV(B330-Sammanställning!$J$11,Sammanställning!$E$11,-(Sammanställning!$I$11*Sammanställning!$H$32))+
PV(B330-Sammanställning!$J$13,Sammanställning!$E$11,-(Sammanställning!$I$13*Sammanställning!$H$33))+
PV(B330-Sammanställning!$J$13,Sammanställning!$E$11,-(Sammanställning!$I$13*Sammanställning!$H$34))+
PV(B330-Sammanställning!$J$13,Sammanställning!$E$11,-(Sammanställning!$I$13*Sammanställning!$H$35))+
PV(B330-Sammanställning!$J$12,Sammanställning!$E$11,-(Sammanställning!$I$12*Sammanställning!$H$36))</f>
        <v>0</v>
      </c>
      <c r="E330" s="72">
        <f>PV((B330-Sammanställning!$J$14),Sammanställning!$E$11,-Sammanställning!$H$42)+
PV((B330-Sammanställning!$J$14),Sammanställning!$E$11,-(Sammanställning!$H$43))</f>
        <v>0</v>
      </c>
      <c r="F330" s="72">
        <f>PV(B330,Sammanställning!$E$11,,-Sammanställning!$H$48)</f>
        <v>0</v>
      </c>
      <c r="G330" s="72">
        <f>PV(B330,Sammanställning!$E$11,,-Sammanställning!$H$53)</f>
        <v>0</v>
      </c>
      <c r="H330" s="72">
        <f t="shared" ref="H330:H339" si="99">SUM(C330:F330)-G330</f>
        <v>0</v>
      </c>
      <c r="I330" s="72"/>
      <c r="J330" s="72"/>
    </row>
    <row r="331" spans="1:10" x14ac:dyDescent="0.25">
      <c r="B331" s="73">
        <v>0.02</v>
      </c>
      <c r="C331" s="72">
        <f>Sammanställning!$H$27</f>
        <v>0</v>
      </c>
      <c r="D331" s="72">
        <f>PV(B331-Sammanställning!$J$11,Sammanställning!$E$11,-(Sammanställning!$I$11*Sammanställning!$H$32))+
PV(B331-Sammanställning!$J$13,Sammanställning!$E$11,-(Sammanställning!$I$13*Sammanställning!$H$33))+
PV(B331-Sammanställning!$J$13,Sammanställning!$E$11,-(Sammanställning!$I$13*Sammanställning!$H$34))+
PV(B331-Sammanställning!$J$13,Sammanställning!$E$11,-(Sammanställning!$I$13*Sammanställning!$H$35))+
PV(B331-Sammanställning!$J$12,Sammanställning!$E$11,-(Sammanställning!$I$12*Sammanställning!$H$36))</f>
        <v>0</v>
      </c>
      <c r="E331" s="72">
        <f>PV((B331-Sammanställning!$J$14),Sammanställning!$E$11,-Sammanställning!$H$42)+
PV((B331-Sammanställning!$J$14),Sammanställning!$E$11,-(Sammanställning!$H$43))</f>
        <v>0</v>
      </c>
      <c r="F331" s="72">
        <f>PV(B331,Sammanställning!$E$11,,-Sammanställning!$H$48)</f>
        <v>0</v>
      </c>
      <c r="G331" s="72">
        <f>PV(B331,Sammanställning!$E$11,,-Sammanställning!$H$53)</f>
        <v>0</v>
      </c>
      <c r="H331" s="72">
        <f t="shared" si="99"/>
        <v>0</v>
      </c>
      <c r="I331" s="72"/>
      <c r="J331" s="72"/>
    </row>
    <row r="332" spans="1:10" ht="13" x14ac:dyDescent="0.3">
      <c r="B332" s="78">
        <v>0.03</v>
      </c>
      <c r="C332" s="79">
        <f>Sammanställning!$H$27</f>
        <v>0</v>
      </c>
      <c r="D332" s="79">
        <f>PV(B332-Sammanställning!$J$11,Sammanställning!$E$11,-(Sammanställning!$I$11*Sammanställning!$H$32))+
PV(B332-Sammanställning!$J$13,Sammanställning!$E$11,-(Sammanställning!$I$13*Sammanställning!$H$33))+
PV(B332-Sammanställning!$J$13,Sammanställning!$E$11,-(Sammanställning!$I$13*Sammanställning!$H$34))+
PV(B332-Sammanställning!$J$13,Sammanställning!$E$11,-(Sammanställning!$I$13*Sammanställning!$H$35))+
PV(B332-Sammanställning!$J$12,Sammanställning!$E$11,-(Sammanställning!$I$12*Sammanställning!$H$36))</f>
        <v>0</v>
      </c>
      <c r="E332" s="79">
        <f>PV((B332-Sammanställning!$J$14),Sammanställning!$E$11,-Sammanställning!$H$42)+
PV((B332-Sammanställning!$J$14),Sammanställning!$E$11,-(Sammanställning!$H$43))</f>
        <v>0</v>
      </c>
      <c r="F332" s="79">
        <f>PV(B332,Sammanställning!$E$11,,-Sammanställning!$H$48)</f>
        <v>0</v>
      </c>
      <c r="G332" s="79">
        <f>PV(B332,Sammanställning!$E$11,,-Sammanställning!$H$53)</f>
        <v>0</v>
      </c>
      <c r="H332" s="79">
        <f t="shared" si="99"/>
        <v>0</v>
      </c>
      <c r="I332" s="79"/>
      <c r="J332" s="72"/>
    </row>
    <row r="333" spans="1:10" ht="13" x14ac:dyDescent="0.3">
      <c r="B333" s="73">
        <v>0.04</v>
      </c>
      <c r="C333" s="72">
        <f>Sammanställning!$H$27</f>
        <v>0</v>
      </c>
      <c r="D333" s="72">
        <f>PV(B333-Sammanställning!$J$11,Sammanställning!$E$11,-(Sammanställning!$I$11*Sammanställning!$H$32))+
PV(B333-Sammanställning!$J$13,Sammanställning!$E$11,-(Sammanställning!$I$13*Sammanställning!$H$33))+
PV(B333-Sammanställning!$J$13,Sammanställning!$E$11,-(Sammanställning!$I$13*Sammanställning!$H$34))+
PV(B333-Sammanställning!$J$13,Sammanställning!$E$11,-(Sammanställning!$I$13*Sammanställning!$H$35))+
PV(B333-Sammanställning!$J$12,Sammanställning!$E$11,-(Sammanställning!$I$12*Sammanställning!$H$36))</f>
        <v>0</v>
      </c>
      <c r="E333" s="72">
        <f>PV((B333-Sammanställning!$J$14),Sammanställning!$E$11,-Sammanställning!$H$42)+
PV((B333-Sammanställning!$J$14),Sammanställning!$E$11,-(Sammanställning!$H$43))</f>
        <v>0</v>
      </c>
      <c r="F333" s="72">
        <f>PV(B333,Sammanställning!$E$11,,-Sammanställning!$H$48)</f>
        <v>0</v>
      </c>
      <c r="G333" s="72">
        <f>PV(B333,Sammanställning!$E$11,,-Sammanställning!$H$53)</f>
        <v>0</v>
      </c>
      <c r="H333" s="72">
        <f t="shared" si="99"/>
        <v>0</v>
      </c>
      <c r="I333" s="72"/>
      <c r="J333" s="79"/>
    </row>
    <row r="334" spans="1:10" x14ac:dyDescent="0.25">
      <c r="B334" s="73">
        <v>0.05</v>
      </c>
      <c r="C334" s="72">
        <f>Sammanställning!$H$27</f>
        <v>0</v>
      </c>
      <c r="D334" s="72">
        <f>PV(B334-Sammanställning!$J$11,Sammanställning!$E$11,-(Sammanställning!$I$11*Sammanställning!$H$32))+
PV(B334-Sammanställning!$J$13,Sammanställning!$E$11,-(Sammanställning!$I$13*Sammanställning!$H$33))+
PV(B334-Sammanställning!$J$13,Sammanställning!$E$11,-(Sammanställning!$I$13*Sammanställning!$H$34))+
PV(B334-Sammanställning!$J$13,Sammanställning!$E$11,-(Sammanställning!$I$13*Sammanställning!$H$35))+
PV(B334-Sammanställning!$J$12,Sammanställning!$E$11,-(Sammanställning!$I$12*Sammanställning!$H$36))</f>
        <v>0</v>
      </c>
      <c r="E334" s="72">
        <f>PV((B334-Sammanställning!$J$14),Sammanställning!$E$11,-Sammanställning!$H$42)+
PV((B334-Sammanställning!$J$14),Sammanställning!$E$11,-(Sammanställning!$H$43))</f>
        <v>0</v>
      </c>
      <c r="F334" s="72">
        <f>PV(B334,Sammanställning!$E$11,,-Sammanställning!$H$48)</f>
        <v>0</v>
      </c>
      <c r="G334" s="72">
        <f>PV(B334,Sammanställning!$E$11,,-Sammanställning!$H$53)</f>
        <v>0</v>
      </c>
      <c r="H334" s="72">
        <f t="shared" si="99"/>
        <v>0</v>
      </c>
      <c r="I334" s="72"/>
      <c r="J334" s="72"/>
    </row>
    <row r="335" spans="1:10" x14ac:dyDescent="0.25">
      <c r="B335" s="73">
        <v>0.06</v>
      </c>
      <c r="C335" s="72">
        <f>Sammanställning!$H$27</f>
        <v>0</v>
      </c>
      <c r="D335" s="72">
        <f>PV(B335-Sammanställning!$J$11,Sammanställning!$E$11,-(Sammanställning!$I$11*Sammanställning!$H$32))+
PV(B335-Sammanställning!$J$13,Sammanställning!$E$11,-(Sammanställning!$I$13*Sammanställning!$H$33))+
PV(B335-Sammanställning!$J$13,Sammanställning!$E$11,-(Sammanställning!$I$13*Sammanställning!$H$34))+
PV(B335-Sammanställning!$J$13,Sammanställning!$E$11,-(Sammanställning!$I$13*Sammanställning!$H$35))+
PV(B335-Sammanställning!$J$12,Sammanställning!$E$11,-(Sammanställning!$I$12*Sammanställning!$H$36))</f>
        <v>0</v>
      </c>
      <c r="E335" s="72">
        <f>PV((B335-Sammanställning!$J$14),Sammanställning!$E$11,-Sammanställning!$H$42)+
PV((B335-Sammanställning!$J$14),Sammanställning!$E$11,-(Sammanställning!$H$43))</f>
        <v>0</v>
      </c>
      <c r="F335" s="72">
        <f>PV(B335,Sammanställning!$E$11,,-Sammanställning!$H$48)</f>
        <v>0</v>
      </c>
      <c r="G335" s="72">
        <f>PV(B335,Sammanställning!$E$11,,-Sammanställning!$H$53)</f>
        <v>0</v>
      </c>
      <c r="H335" s="72">
        <f t="shared" si="99"/>
        <v>0</v>
      </c>
      <c r="I335" s="72"/>
      <c r="J335" s="72"/>
    </row>
    <row r="336" spans="1:10" x14ac:dyDescent="0.25">
      <c r="B336" s="73">
        <v>7.0000000000000007E-2</v>
      </c>
      <c r="C336" s="72">
        <f>Sammanställning!$H$27</f>
        <v>0</v>
      </c>
      <c r="D336" s="72">
        <f>PV(B336-Sammanställning!$J$11,Sammanställning!$E$11,-(Sammanställning!$I$11*Sammanställning!$H$32))+
PV(B336-Sammanställning!$J$13,Sammanställning!$E$11,-(Sammanställning!$I$13*Sammanställning!$H$33))+
PV(B336-Sammanställning!$J$13,Sammanställning!$E$11,-(Sammanställning!$I$13*Sammanställning!$H$34))+
PV(B336-Sammanställning!$J$13,Sammanställning!$E$11,-(Sammanställning!$I$13*Sammanställning!$H$35))+
PV(B336-Sammanställning!$J$12,Sammanställning!$E$11,-(Sammanställning!$I$12*Sammanställning!$H$36))</f>
        <v>0</v>
      </c>
      <c r="E336" s="72">
        <f>PV((B336-Sammanställning!$J$14),Sammanställning!$E$11,-Sammanställning!$H$42)+
PV((B336-Sammanställning!$J$14),Sammanställning!$E$11,-(Sammanställning!$H$43))</f>
        <v>0</v>
      </c>
      <c r="F336" s="72">
        <f>PV(B336,Sammanställning!$E$11,,-Sammanställning!$H$48)</f>
        <v>0</v>
      </c>
      <c r="G336" s="72">
        <f>PV(B336,Sammanställning!$E$11,,-Sammanställning!$H$53)</f>
        <v>0</v>
      </c>
      <c r="H336" s="72">
        <f t="shared" si="99"/>
        <v>0</v>
      </c>
      <c r="I336" s="72"/>
      <c r="J336" s="72"/>
    </row>
    <row r="337" spans="1:10" x14ac:dyDescent="0.25">
      <c r="B337" s="73">
        <v>0.08</v>
      </c>
      <c r="C337" s="72">
        <f>Sammanställning!$H$27</f>
        <v>0</v>
      </c>
      <c r="D337" s="72">
        <f>PV(B337-Sammanställning!$J$11,Sammanställning!$E$11,-(Sammanställning!$I$11*Sammanställning!$H$32))+
PV(B337-Sammanställning!$J$13,Sammanställning!$E$11,-(Sammanställning!$I$13*Sammanställning!$H$33))+
PV(B337-Sammanställning!$J$13,Sammanställning!$E$11,-(Sammanställning!$I$13*Sammanställning!$H$34))+
PV(B337-Sammanställning!$J$13,Sammanställning!$E$11,-(Sammanställning!$I$13*Sammanställning!$H$35))+
PV(B337-Sammanställning!$J$12,Sammanställning!$E$11,-(Sammanställning!$I$12*Sammanställning!$H$36))</f>
        <v>0</v>
      </c>
      <c r="E337" s="72">
        <f>PV((B337-Sammanställning!$J$14),Sammanställning!$E$11,-Sammanställning!$H$42)+
PV((B337-Sammanställning!$J$14),Sammanställning!$E$11,-(Sammanställning!$H$43))</f>
        <v>0</v>
      </c>
      <c r="F337" s="72">
        <f>PV(B337,Sammanställning!$E$11,,-Sammanställning!$H$48)</f>
        <v>0</v>
      </c>
      <c r="G337" s="72">
        <f>PV(B337,Sammanställning!$E$11,,-Sammanställning!$H$53)</f>
        <v>0</v>
      </c>
      <c r="H337" s="72">
        <f t="shared" si="99"/>
        <v>0</v>
      </c>
      <c r="I337" s="72"/>
      <c r="J337" s="72"/>
    </row>
    <row r="338" spans="1:10" x14ac:dyDescent="0.25">
      <c r="B338" s="73">
        <v>0.09</v>
      </c>
      <c r="C338" s="72">
        <f>Sammanställning!$H$27</f>
        <v>0</v>
      </c>
      <c r="D338" s="72">
        <f>PV(B338-Sammanställning!$J$11,Sammanställning!$E$11,-(Sammanställning!$I$11*Sammanställning!$H$32))+
PV(B338-Sammanställning!$J$13,Sammanställning!$E$11,-(Sammanställning!$I$13*Sammanställning!$H$33))+
PV(B338-Sammanställning!$J$13,Sammanställning!$E$11,-(Sammanställning!$I$13*Sammanställning!$H$34))+
PV(B338-Sammanställning!$J$13,Sammanställning!$E$11,-(Sammanställning!$I$13*Sammanställning!$H$35))+
PV(B338-Sammanställning!$J$12,Sammanställning!$E$11,-(Sammanställning!$I$12*Sammanställning!$H$36))</f>
        <v>0</v>
      </c>
      <c r="E338" s="72">
        <f>PV((B338-Sammanställning!$J$14),Sammanställning!$E$11,-Sammanställning!$H$42)+
PV((B338-Sammanställning!$J$14),Sammanställning!$E$11,-(Sammanställning!$H$43))</f>
        <v>0</v>
      </c>
      <c r="F338" s="72">
        <f>PV(B338,Sammanställning!$E$11,,-Sammanställning!$H$48)</f>
        <v>0</v>
      </c>
      <c r="G338" s="72">
        <f>PV(B338,Sammanställning!$E$11,,-Sammanställning!$H$53)</f>
        <v>0</v>
      </c>
      <c r="H338" s="72">
        <f t="shared" si="99"/>
        <v>0</v>
      </c>
      <c r="I338" s="72"/>
      <c r="J338" s="72"/>
    </row>
    <row r="339" spans="1:10" x14ac:dyDescent="0.25">
      <c r="B339" s="73">
        <v>0.1</v>
      </c>
      <c r="C339" s="72">
        <f>Sammanställning!$H$27</f>
        <v>0</v>
      </c>
      <c r="D339" s="72">
        <f>PV(B339-Sammanställning!$J$11,Sammanställning!$E$11,-(Sammanställning!$I$11*Sammanställning!$H$32))+
PV(B339-Sammanställning!$J$13,Sammanställning!$E$11,-(Sammanställning!$I$13*Sammanställning!$H$33))+
PV(B339-Sammanställning!$J$13,Sammanställning!$E$11,-(Sammanställning!$I$13*Sammanställning!$H$34))+
PV(B339-Sammanställning!$J$13,Sammanställning!$E$11,-(Sammanställning!$I$13*Sammanställning!$H$35))+
PV(B339-Sammanställning!$J$12,Sammanställning!$E$11,-(Sammanställning!$I$12*Sammanställning!$H$36))</f>
        <v>0</v>
      </c>
      <c r="E339" s="72">
        <f>PV((B339-Sammanställning!$J$14),Sammanställning!$E$11,-Sammanställning!$H$42)+
PV((B339-Sammanställning!$J$14),Sammanställning!$E$11,-(Sammanställning!$H$43))</f>
        <v>0</v>
      </c>
      <c r="F339" s="72">
        <f>PV(B339,Sammanställning!$E$11,,-Sammanställning!$H$48)</f>
        <v>0</v>
      </c>
      <c r="G339" s="72">
        <f>PV(B339,Sammanställning!$E$11,,-Sammanställning!$H$53)</f>
        <v>0</v>
      </c>
      <c r="H339" s="72">
        <f t="shared" si="99"/>
        <v>0</v>
      </c>
      <c r="I339" s="72"/>
      <c r="J339" s="72"/>
    </row>
    <row r="340" spans="1:10" x14ac:dyDescent="0.25">
      <c r="B340" s="73">
        <v>0.11</v>
      </c>
      <c r="C340" s="72">
        <f>Sammanställning!$H$27</f>
        <v>0</v>
      </c>
      <c r="D340" s="72">
        <f>PV(B340-Sammanställning!$J$11,Sammanställning!$E$11,-(Sammanställning!$I$11*Sammanställning!$H$32))+
PV(B340-Sammanställning!$J$13,Sammanställning!$E$11,-(Sammanställning!$I$13*Sammanställning!$H$33))+
PV(B340-Sammanställning!$J$13,Sammanställning!$E$11,-(Sammanställning!$I$13*Sammanställning!$H$34))+
PV(B340-Sammanställning!$J$13,Sammanställning!$E$11,-(Sammanställning!$I$13*Sammanställning!$H$35))+
PV(B340-Sammanställning!$J$12,Sammanställning!$E$11,-(Sammanställning!$I$12*Sammanställning!$H$36))</f>
        <v>0</v>
      </c>
      <c r="E340" s="72">
        <f>PV((B340-Sammanställning!$J$14),Sammanställning!$E$11,-Sammanställning!$H$42)+
PV((B340-Sammanställning!$J$14),Sammanställning!$E$11,-(Sammanställning!$H$43))</f>
        <v>0</v>
      </c>
      <c r="F340" s="72">
        <f>PV(B340,Sammanställning!$E$11,,-Sammanställning!$H$48)</f>
        <v>0</v>
      </c>
      <c r="G340" s="72">
        <f>PV(B340,Sammanställning!$E$11,,-Sammanställning!$H$53)</f>
        <v>0</v>
      </c>
      <c r="H340" s="72">
        <f t="shared" ref="H340:H344" si="100">SUM(C340:F340)-G340</f>
        <v>0</v>
      </c>
      <c r="I340" s="72"/>
      <c r="J340" s="72"/>
    </row>
    <row r="341" spans="1:10" x14ac:dyDescent="0.25">
      <c r="B341" s="73">
        <v>0.12</v>
      </c>
      <c r="C341" s="72">
        <f>Sammanställning!$H$27</f>
        <v>0</v>
      </c>
      <c r="D341" s="72">
        <f>PV(B341-Sammanställning!$J$11,Sammanställning!$E$11,-(Sammanställning!$I$11*Sammanställning!$H$32))+
PV(B341-Sammanställning!$J$13,Sammanställning!$E$11,-(Sammanställning!$I$13*Sammanställning!$H$33))+
PV(B341-Sammanställning!$J$13,Sammanställning!$E$11,-(Sammanställning!$I$13*Sammanställning!$H$34))+
PV(B341-Sammanställning!$J$13,Sammanställning!$E$11,-(Sammanställning!$I$13*Sammanställning!$H$35))+
PV(B341-Sammanställning!$J$12,Sammanställning!$E$11,-(Sammanställning!$I$12*Sammanställning!$H$36))</f>
        <v>0</v>
      </c>
      <c r="E341" s="72">
        <f>PV((B341-Sammanställning!$J$14),Sammanställning!$E$11,-Sammanställning!$H$42)+
PV((B341-Sammanställning!$J$14),Sammanställning!$E$11,-(Sammanställning!$H$43))</f>
        <v>0</v>
      </c>
      <c r="F341" s="72">
        <f>PV(B341,Sammanställning!$E$11,,-Sammanställning!$H$48)</f>
        <v>0</v>
      </c>
      <c r="G341" s="72">
        <f>PV(B341,Sammanställning!$E$11,,-Sammanställning!$H$53)</f>
        <v>0</v>
      </c>
      <c r="H341" s="72">
        <f t="shared" si="100"/>
        <v>0</v>
      </c>
      <c r="I341" s="72"/>
      <c r="J341" s="72"/>
    </row>
    <row r="342" spans="1:10" x14ac:dyDescent="0.25">
      <c r="B342" s="73">
        <v>0.13</v>
      </c>
      <c r="C342" s="72">
        <f>Sammanställning!$H$27</f>
        <v>0</v>
      </c>
      <c r="D342" s="72">
        <f>PV(B342-Sammanställning!$J$11,Sammanställning!$E$11,-(Sammanställning!$I$11*Sammanställning!$H$32))+
PV(B342-Sammanställning!$J$13,Sammanställning!$E$11,-(Sammanställning!$I$13*Sammanställning!$H$33))+
PV(B342-Sammanställning!$J$13,Sammanställning!$E$11,-(Sammanställning!$I$13*Sammanställning!$H$34))+
PV(B342-Sammanställning!$J$13,Sammanställning!$E$11,-(Sammanställning!$I$13*Sammanställning!$H$35))+
PV(B342-Sammanställning!$J$12,Sammanställning!$E$11,-(Sammanställning!$I$12*Sammanställning!$H$36))</f>
        <v>0</v>
      </c>
      <c r="E342" s="72">
        <f>PV((B342-Sammanställning!$J$14),Sammanställning!$E$11,-Sammanställning!$H$42)+
PV((B342-Sammanställning!$J$14),Sammanställning!$E$11,-(Sammanställning!$H$43))</f>
        <v>0</v>
      </c>
      <c r="F342" s="72">
        <f>PV(B342,Sammanställning!$E$11,,-Sammanställning!$H$48)</f>
        <v>0</v>
      </c>
      <c r="G342" s="72">
        <f>PV(B342,Sammanställning!$E$11,,-Sammanställning!$H$53)</f>
        <v>0</v>
      </c>
      <c r="H342" s="72">
        <f t="shared" si="100"/>
        <v>0</v>
      </c>
      <c r="I342" s="72"/>
      <c r="J342" s="72"/>
    </row>
    <row r="343" spans="1:10" x14ac:dyDescent="0.25">
      <c r="B343" s="73">
        <v>0.14000000000000001</v>
      </c>
      <c r="C343" s="72">
        <f>Sammanställning!$H$27</f>
        <v>0</v>
      </c>
      <c r="D343" s="72">
        <f>PV(B343-Sammanställning!$J$11,Sammanställning!$E$11,-(Sammanställning!$I$11*Sammanställning!$H$32))+
PV(B343-Sammanställning!$J$13,Sammanställning!$E$11,-(Sammanställning!$I$13*Sammanställning!$H$33))+
PV(B343-Sammanställning!$J$13,Sammanställning!$E$11,-(Sammanställning!$I$13*Sammanställning!$H$34))+
PV(B343-Sammanställning!$J$13,Sammanställning!$E$11,-(Sammanställning!$I$13*Sammanställning!$H$35))+
PV(B343-Sammanställning!$J$12,Sammanställning!$E$11,-(Sammanställning!$I$12*Sammanställning!$H$36))</f>
        <v>0</v>
      </c>
      <c r="E343" s="72">
        <f>PV((B343-Sammanställning!$J$14),Sammanställning!$E$11,-Sammanställning!$H$42)+
PV((B343-Sammanställning!$J$14),Sammanställning!$E$11,-(Sammanställning!$H$43))</f>
        <v>0</v>
      </c>
      <c r="F343" s="72">
        <f>PV(B343,Sammanställning!$E$11,,-Sammanställning!$H$48)</f>
        <v>0</v>
      </c>
      <c r="G343" s="72">
        <f>PV(B343,Sammanställning!$E$11,,-Sammanställning!$H$53)</f>
        <v>0</v>
      </c>
      <c r="H343" s="72">
        <f t="shared" si="100"/>
        <v>0</v>
      </c>
      <c r="I343" s="72"/>
      <c r="J343" s="72"/>
    </row>
    <row r="344" spans="1:10" x14ac:dyDescent="0.25">
      <c r="B344" s="73">
        <v>0.15</v>
      </c>
      <c r="C344" s="72">
        <f>Sammanställning!$H$27</f>
        <v>0</v>
      </c>
      <c r="D344" s="72">
        <f>PV(B344-Sammanställning!$J$11,Sammanställning!$E$11,-(Sammanställning!$I$11*Sammanställning!$H$32))+
PV(B344-Sammanställning!$J$13,Sammanställning!$E$11,-(Sammanställning!$I$13*Sammanställning!$H$33))+
PV(B344-Sammanställning!$J$13,Sammanställning!$E$11,-(Sammanställning!$I$13*Sammanställning!$H$34))+
PV(B344-Sammanställning!$J$13,Sammanställning!$E$11,-(Sammanställning!$I$13*Sammanställning!$H$35))+
PV(B344-Sammanställning!$J$12,Sammanställning!$E$11,-(Sammanställning!$I$12*Sammanställning!$H$36))</f>
        <v>0</v>
      </c>
      <c r="E344" s="72">
        <f>PV((B344-Sammanställning!$J$14),Sammanställning!$E$11,-Sammanställning!$H$42)+
PV((B344-Sammanställning!$J$14),Sammanställning!$E$11,-(Sammanställning!$H$43))</f>
        <v>0</v>
      </c>
      <c r="F344" s="72">
        <f>PV(B344,Sammanställning!$E$11,,-Sammanställning!$H$48)</f>
        <v>0</v>
      </c>
      <c r="G344" s="72">
        <f>PV(B344,Sammanställning!$E$11,,-Sammanställning!$H$53)</f>
        <v>0</v>
      </c>
      <c r="H344" s="72">
        <f t="shared" si="100"/>
        <v>0</v>
      </c>
      <c r="I344" s="72"/>
      <c r="J344" s="72"/>
    </row>
    <row r="345" spans="1:10" x14ac:dyDescent="0.25">
      <c r="B345" s="73"/>
      <c r="C345" s="72"/>
      <c r="D345" s="72"/>
      <c r="E345" s="72"/>
      <c r="F345" s="72"/>
      <c r="G345" s="72"/>
      <c r="H345" s="72"/>
      <c r="I345" s="72"/>
      <c r="J345" s="72"/>
    </row>
    <row r="346" spans="1:10" x14ac:dyDescent="0.25">
      <c r="B346" s="71"/>
      <c r="H346" s="72"/>
      <c r="I346" s="72"/>
      <c r="J346" s="72"/>
    </row>
    <row r="347" spans="1:10" ht="13" x14ac:dyDescent="0.3">
      <c r="A347" t="s">
        <v>37</v>
      </c>
      <c r="C347" s="74" t="str">
        <f>Sammanställning!$C$27</f>
        <v>Investeringskostnad (SEK)</v>
      </c>
      <c r="D347" s="74" t="str">
        <f>Sammanställning!$B$38</f>
        <v>Nuvärde Energikostnad, totalt (SEK)</v>
      </c>
      <c r="E347" s="74" t="str">
        <f>Sammanställning!$B$44</f>
        <v>Nuvärde Underhållskostnader (SEK)</v>
      </c>
      <c r="F347" s="75" t="str">
        <f>Sammanställning!$B$49</f>
        <v>Nuvärde Miljökostnad (SEK)</v>
      </c>
      <c r="G347" s="74" t="str">
        <f>Sammanställning!$B$54</f>
        <v>Nuvärde restvärde (SEK)</v>
      </c>
      <c r="H347" s="74" t="str">
        <f>Sammanställning!$B$58</f>
        <v>LCC-kostnad (SEK)</v>
      </c>
      <c r="I347" s="74"/>
      <c r="J347" s="72"/>
    </row>
    <row r="348" spans="1:10" ht="13" x14ac:dyDescent="0.3">
      <c r="B348" s="73">
        <v>0</v>
      </c>
      <c r="C348" s="72">
        <f>Sammanställning!$J$27</f>
        <v>0</v>
      </c>
      <c r="D348" s="72">
        <f>PV(B348-Sammanställning!$J$11,Sammanställning!$E$11,-(Sammanställning!$I$11*Sammanställning!$J$32))+
PV(B348-Sammanställning!$J$13,Sammanställning!$E$11,-(Sammanställning!$I$13*Sammanställning!$J$33))+
PV(B348-Sammanställning!$J$13,Sammanställning!$E$11,-(Sammanställning!$I$13*Sammanställning!$J$34))+
PV(B348-Sammanställning!$J$13,Sammanställning!$E$11,-(Sammanställning!$I$13*Sammanställning!$J$35))+
PV(B348-Sammanställning!$J$12,Sammanställning!$E$11,-(Sammanställning!$I$12*Sammanställning!$J$36))</f>
        <v>0</v>
      </c>
      <c r="E348" s="72">
        <f>PV((B348-Sammanställning!$J$14),Sammanställning!$E$11,-Sammanställning!$J$42)+
PV((B348-Sammanställning!$J$14),Sammanställning!$E$11,-Sammanställning!$J$43)</f>
        <v>0</v>
      </c>
      <c r="F348" s="72">
        <f>PV(B348,Sammanställning!$E$11,,-Sammanställning!$J$48)</f>
        <v>0</v>
      </c>
      <c r="G348" s="72">
        <f>PV(B348,Sammanställning!$E$11,,-Sammanställning!$J$53)</f>
        <v>0</v>
      </c>
      <c r="H348" s="72">
        <f>SUM(C348:F348)-G348</f>
        <v>0</v>
      </c>
      <c r="I348" s="72"/>
      <c r="J348" s="74"/>
    </row>
    <row r="349" spans="1:10" x14ac:dyDescent="0.25">
      <c r="B349" s="73">
        <v>0.01</v>
      </c>
      <c r="C349" s="72">
        <f>Sammanställning!$J$27</f>
        <v>0</v>
      </c>
      <c r="D349" s="72">
        <f>PV(B349-Sammanställning!$J$11,Sammanställning!$E$11,-(Sammanställning!$I$11*Sammanställning!$J$32))+
PV(B349-Sammanställning!$J$13,Sammanställning!$E$11,-(Sammanställning!$I$13*Sammanställning!$J$33))+
PV(B349-Sammanställning!$J$13,Sammanställning!$E$11,-(Sammanställning!$I$13*Sammanställning!$J$34))+
PV(B349-Sammanställning!$J$13,Sammanställning!$E$11,-(Sammanställning!$I$13*Sammanställning!$J$35))+
PV(B349-Sammanställning!$J$12,Sammanställning!$E$11,-(Sammanställning!$I$12*Sammanställning!$J$36))</f>
        <v>0</v>
      </c>
      <c r="E349" s="72">
        <f>PV((B349-Sammanställning!$J$14),Sammanställning!$E$11,-Sammanställning!$J$42)+
PV((B349-Sammanställning!$J$14),Sammanställning!$E$11,-Sammanställning!$J$43)</f>
        <v>0</v>
      </c>
      <c r="F349" s="72">
        <f>PV(B349,Sammanställning!$E$11,,-Sammanställning!$J$48)</f>
        <v>0</v>
      </c>
      <c r="G349" s="72">
        <f>PV(B349,Sammanställning!$E$11,,-Sammanställning!$J$53)</f>
        <v>0</v>
      </c>
      <c r="H349" s="72">
        <f t="shared" ref="H349:H358" si="101">SUM(C349:F349)-G349</f>
        <v>0</v>
      </c>
      <c r="I349" s="72"/>
      <c r="J349" s="72"/>
    </row>
    <row r="350" spans="1:10" x14ac:dyDescent="0.25">
      <c r="B350" s="73">
        <v>0.02</v>
      </c>
      <c r="C350" s="72">
        <f>Sammanställning!$J$27</f>
        <v>0</v>
      </c>
      <c r="D350" s="72">
        <f>PV(B350-Sammanställning!$J$11,Sammanställning!$E$11,-(Sammanställning!$I$11*Sammanställning!$J$32))+
PV(B350-Sammanställning!$J$13,Sammanställning!$E$11,-(Sammanställning!$I$13*Sammanställning!$J$33))+
PV(B350-Sammanställning!$J$13,Sammanställning!$E$11,-(Sammanställning!$I$13*Sammanställning!$J$34))+
PV(B350-Sammanställning!$J$13,Sammanställning!$E$11,-(Sammanställning!$I$13*Sammanställning!$J$35))+
PV(B350-Sammanställning!$J$12,Sammanställning!$E$11,-(Sammanställning!$I$12*Sammanställning!$J$36))</f>
        <v>0</v>
      </c>
      <c r="E350" s="72">
        <f>PV((B350-Sammanställning!$J$14),Sammanställning!$E$11,-Sammanställning!$J$42)+
PV((B350-Sammanställning!$J$14),Sammanställning!$E$11,-Sammanställning!$J$43)</f>
        <v>0</v>
      </c>
      <c r="F350" s="72">
        <f>PV(B350,Sammanställning!$E$11,,-Sammanställning!$J$48)</f>
        <v>0</v>
      </c>
      <c r="G350" s="72">
        <f>PV(B350,Sammanställning!$E$11,,-Sammanställning!$J$53)</f>
        <v>0</v>
      </c>
      <c r="H350" s="72">
        <f t="shared" si="101"/>
        <v>0</v>
      </c>
      <c r="I350" s="72"/>
      <c r="J350" s="72"/>
    </row>
    <row r="351" spans="1:10" ht="13" x14ac:dyDescent="0.3">
      <c r="B351" s="78">
        <v>0.03</v>
      </c>
      <c r="C351" s="79">
        <f>Sammanställning!$J$27</f>
        <v>0</v>
      </c>
      <c r="D351" s="79">
        <f>PV(B351-Sammanställning!$J$11,Sammanställning!$E$11,-(Sammanställning!$I$11*Sammanställning!$J$32))+
PV(B351-Sammanställning!$J$13,Sammanställning!$E$11,-(Sammanställning!$I$13*Sammanställning!$J$33))+
PV(B351-Sammanställning!$J$13,Sammanställning!$E$11,-(Sammanställning!$I$13*Sammanställning!$J$34))+
PV(B351-Sammanställning!$J$13,Sammanställning!$E$11,-(Sammanställning!$I$13*Sammanställning!$J$35))+
PV(B351-Sammanställning!$J$12,Sammanställning!$E$11,-(Sammanställning!$I$12*Sammanställning!$J$36))</f>
        <v>0</v>
      </c>
      <c r="E351" s="79">
        <f>PV((B351-Sammanställning!$J$14),Sammanställning!$E$11,-Sammanställning!$J$42)+
PV((B351-Sammanställning!$J$14),Sammanställning!$E$11,-Sammanställning!$J$43)</f>
        <v>0</v>
      </c>
      <c r="F351" s="79">
        <f>PV(B351,Sammanställning!$E$11,,-Sammanställning!$J$48)</f>
        <v>0</v>
      </c>
      <c r="G351" s="79">
        <f>PV(B351,Sammanställning!$E$11,,-Sammanställning!$J$53)</f>
        <v>0</v>
      </c>
      <c r="H351" s="79">
        <f t="shared" si="101"/>
        <v>0</v>
      </c>
      <c r="I351" s="79"/>
      <c r="J351" s="72"/>
    </row>
    <row r="352" spans="1:10" ht="13" x14ac:dyDescent="0.3">
      <c r="B352" s="73">
        <v>0.04</v>
      </c>
      <c r="C352" s="72">
        <f>Sammanställning!$J$27</f>
        <v>0</v>
      </c>
      <c r="D352" s="72">
        <f>PV(B352-Sammanställning!$J$11,Sammanställning!$E$11,-(Sammanställning!$I$11*Sammanställning!$J$32))+
PV(B352-Sammanställning!$J$13,Sammanställning!$E$11,-(Sammanställning!$I$13*Sammanställning!$J$33))+
PV(B352-Sammanställning!$J$13,Sammanställning!$E$11,-(Sammanställning!$I$13*Sammanställning!$J$34))+
PV(B352-Sammanställning!$J$13,Sammanställning!$E$11,-(Sammanställning!$I$13*Sammanställning!$J$35))+
PV(B352-Sammanställning!$J$12,Sammanställning!$E$11,-(Sammanställning!$I$12*Sammanställning!$J$36))</f>
        <v>0</v>
      </c>
      <c r="E352" s="72">
        <f>PV((B352-Sammanställning!$J$14),Sammanställning!$E$11,-Sammanställning!$J$42)+
PV((B352-Sammanställning!$J$14),Sammanställning!$E$11,-Sammanställning!$J$43)</f>
        <v>0</v>
      </c>
      <c r="F352" s="72">
        <f>PV(B352,Sammanställning!$E$11,,-Sammanställning!$J$48)</f>
        <v>0</v>
      </c>
      <c r="G352" s="72">
        <f>PV(B352,Sammanställning!$E$11,,-Sammanställning!$J$53)</f>
        <v>0</v>
      </c>
      <c r="H352" s="72">
        <f t="shared" si="101"/>
        <v>0</v>
      </c>
      <c r="I352" s="72"/>
      <c r="J352" s="79"/>
    </row>
    <row r="353" spans="2:10" x14ac:dyDescent="0.25">
      <c r="B353" s="73">
        <v>0.05</v>
      </c>
      <c r="C353" s="72">
        <f>Sammanställning!$J$27</f>
        <v>0</v>
      </c>
      <c r="D353" s="72">
        <f>PV(B353-Sammanställning!$J$11,Sammanställning!$E$11,-(Sammanställning!$I$11*Sammanställning!$J$32))+
PV(B353-Sammanställning!$J$13,Sammanställning!$E$11,-(Sammanställning!$I$13*Sammanställning!$J$33))+
PV(B353-Sammanställning!$J$13,Sammanställning!$E$11,-(Sammanställning!$I$13*Sammanställning!$J$34))+
PV(B353-Sammanställning!$J$13,Sammanställning!$E$11,-(Sammanställning!$I$13*Sammanställning!$J$35))+
PV(B353-Sammanställning!$J$12,Sammanställning!$E$11,-(Sammanställning!$I$12*Sammanställning!$J$36))</f>
        <v>0</v>
      </c>
      <c r="E353" s="72">
        <f>PV((B353-Sammanställning!$J$14),Sammanställning!$E$11,-Sammanställning!$J$42)+
PV((B353-Sammanställning!$J$14),Sammanställning!$E$11,-Sammanställning!$J$43)</f>
        <v>0</v>
      </c>
      <c r="F353" s="72">
        <f>PV(B353,Sammanställning!$E$11,,-Sammanställning!$J$48)</f>
        <v>0</v>
      </c>
      <c r="G353" s="72">
        <f>PV(B353,Sammanställning!$E$11,,-Sammanställning!$J$53)</f>
        <v>0</v>
      </c>
      <c r="H353" s="72">
        <f t="shared" si="101"/>
        <v>0</v>
      </c>
      <c r="I353" s="72"/>
      <c r="J353" s="72"/>
    </row>
    <row r="354" spans="2:10" x14ac:dyDescent="0.25">
      <c r="B354" s="73">
        <v>0.06</v>
      </c>
      <c r="C354" s="72">
        <f>Sammanställning!$J$27</f>
        <v>0</v>
      </c>
      <c r="D354" s="72">
        <f>PV(B354-Sammanställning!$J$11,Sammanställning!$E$11,-(Sammanställning!$I$11*Sammanställning!$J$32))+
PV(B354-Sammanställning!$J$13,Sammanställning!$E$11,-(Sammanställning!$I$13*Sammanställning!$J$33))+
PV(B354-Sammanställning!$J$13,Sammanställning!$E$11,-(Sammanställning!$I$13*Sammanställning!$J$34))+
PV(B354-Sammanställning!$J$13,Sammanställning!$E$11,-(Sammanställning!$I$13*Sammanställning!$J$35))+
PV(B354-Sammanställning!$J$12,Sammanställning!$E$11,-(Sammanställning!$I$12*Sammanställning!$J$36))</f>
        <v>0</v>
      </c>
      <c r="E354" s="72">
        <f>PV((B354-Sammanställning!$J$14),Sammanställning!$E$11,-Sammanställning!$J$42)+
PV((B354-Sammanställning!$J$14),Sammanställning!$E$11,-Sammanställning!$J$43)</f>
        <v>0</v>
      </c>
      <c r="F354" s="72">
        <f>PV(B354,Sammanställning!$E$11,,-Sammanställning!$J$48)</f>
        <v>0</v>
      </c>
      <c r="G354" s="72">
        <f>PV(B354,Sammanställning!$E$11,,-Sammanställning!$J$53)</f>
        <v>0</v>
      </c>
      <c r="H354" s="72">
        <f t="shared" si="101"/>
        <v>0</v>
      </c>
      <c r="I354" s="72"/>
      <c r="J354" s="72"/>
    </row>
    <row r="355" spans="2:10" x14ac:dyDescent="0.25">
      <c r="B355" s="73">
        <v>7.0000000000000007E-2</v>
      </c>
      <c r="C355" s="72">
        <f>Sammanställning!$J$27</f>
        <v>0</v>
      </c>
      <c r="D355" s="72">
        <f>PV(B355-Sammanställning!$J$11,Sammanställning!$E$11,-(Sammanställning!$I$11*Sammanställning!$J$32))+
PV(B355-Sammanställning!$J$13,Sammanställning!$E$11,-(Sammanställning!$I$13*Sammanställning!$J$33))+
PV(B355-Sammanställning!$J$13,Sammanställning!$E$11,-(Sammanställning!$I$13*Sammanställning!$J$34))+
PV(B355-Sammanställning!$J$13,Sammanställning!$E$11,-(Sammanställning!$I$13*Sammanställning!$J$35))+
PV(B355-Sammanställning!$J$12,Sammanställning!$E$11,-(Sammanställning!$I$12*Sammanställning!$J$36))</f>
        <v>0</v>
      </c>
      <c r="E355" s="72">
        <f>PV((B355-Sammanställning!$J$14),Sammanställning!$E$11,-Sammanställning!$J$42)+
PV((B355-Sammanställning!$J$14),Sammanställning!$E$11,-Sammanställning!$J$43)</f>
        <v>0</v>
      </c>
      <c r="F355" s="72">
        <f>PV(B355,Sammanställning!$E$11,,-Sammanställning!$J$48)</f>
        <v>0</v>
      </c>
      <c r="G355" s="72">
        <f>PV(B355,Sammanställning!$E$11,,-Sammanställning!$J$53)</f>
        <v>0</v>
      </c>
      <c r="H355" s="72">
        <f t="shared" si="101"/>
        <v>0</v>
      </c>
      <c r="I355" s="72"/>
      <c r="J355" s="72"/>
    </row>
    <row r="356" spans="2:10" x14ac:dyDescent="0.25">
      <c r="B356" s="73">
        <v>0.08</v>
      </c>
      <c r="C356" s="72">
        <f>Sammanställning!$J$27</f>
        <v>0</v>
      </c>
      <c r="D356" s="72">
        <f>PV(B356-Sammanställning!$J$11,Sammanställning!$E$11,-(Sammanställning!$I$11*Sammanställning!$J$32))+
PV(B356-Sammanställning!$J$13,Sammanställning!$E$11,-(Sammanställning!$I$13*Sammanställning!$J$33))+
PV(B356-Sammanställning!$J$13,Sammanställning!$E$11,-(Sammanställning!$I$13*Sammanställning!$J$34))+
PV(B356-Sammanställning!$J$13,Sammanställning!$E$11,-(Sammanställning!$I$13*Sammanställning!$J$35))+
PV(B356-Sammanställning!$J$12,Sammanställning!$E$11,-(Sammanställning!$I$12*Sammanställning!$J$36))</f>
        <v>0</v>
      </c>
      <c r="E356" s="72">
        <f>PV((B356-Sammanställning!$J$14),Sammanställning!$E$11,-Sammanställning!$J$42)+
PV((B356-Sammanställning!$J$14),Sammanställning!$E$11,-Sammanställning!$J$43)</f>
        <v>0</v>
      </c>
      <c r="F356" s="72">
        <f>PV(B356,Sammanställning!$E$11,,-Sammanställning!$J$48)</f>
        <v>0</v>
      </c>
      <c r="G356" s="72">
        <f>PV(B356,Sammanställning!$E$11,,-Sammanställning!$J$53)</f>
        <v>0</v>
      </c>
      <c r="H356" s="72">
        <f t="shared" si="101"/>
        <v>0</v>
      </c>
      <c r="I356" s="72"/>
      <c r="J356" s="72"/>
    </row>
    <row r="357" spans="2:10" x14ac:dyDescent="0.25">
      <c r="B357" s="73">
        <v>0.09</v>
      </c>
      <c r="C357" s="72">
        <f>Sammanställning!$J$27</f>
        <v>0</v>
      </c>
      <c r="D357" s="72">
        <f>PV(B357-Sammanställning!$J$11,Sammanställning!$E$11,-(Sammanställning!$I$11*Sammanställning!$J$32))+
PV(B357-Sammanställning!$J$13,Sammanställning!$E$11,-(Sammanställning!$I$13*Sammanställning!$J$33))+
PV(B357-Sammanställning!$J$13,Sammanställning!$E$11,-(Sammanställning!$I$13*Sammanställning!$J$34))+
PV(B357-Sammanställning!$J$13,Sammanställning!$E$11,-(Sammanställning!$I$13*Sammanställning!$J$35))+
PV(B357-Sammanställning!$J$12,Sammanställning!$E$11,-(Sammanställning!$I$12*Sammanställning!$J$36))</f>
        <v>0</v>
      </c>
      <c r="E357" s="72">
        <f>PV((B357-Sammanställning!$J$14),Sammanställning!$E$11,-Sammanställning!$J$42)+
PV((B357-Sammanställning!$J$14),Sammanställning!$E$11,-Sammanställning!$J$43)</f>
        <v>0</v>
      </c>
      <c r="F357" s="72">
        <f>PV(B357,Sammanställning!$E$11,,-Sammanställning!$J$48)</f>
        <v>0</v>
      </c>
      <c r="G357" s="72">
        <f>PV(B357,Sammanställning!$E$11,,-Sammanställning!$J$53)</f>
        <v>0</v>
      </c>
      <c r="H357" s="72">
        <f t="shared" si="101"/>
        <v>0</v>
      </c>
      <c r="I357" s="72"/>
      <c r="J357" s="72"/>
    </row>
    <row r="358" spans="2:10" x14ac:dyDescent="0.25">
      <c r="B358" s="73">
        <v>0.1</v>
      </c>
      <c r="C358" s="72">
        <f>Sammanställning!$J$27</f>
        <v>0</v>
      </c>
      <c r="D358" s="72">
        <f>PV(B358-Sammanställning!$J$11,Sammanställning!$E$11,-(Sammanställning!$I$11*Sammanställning!$J$32))+
PV(B358-Sammanställning!$J$13,Sammanställning!$E$11,-(Sammanställning!$I$13*Sammanställning!$J$33))+
PV(B358-Sammanställning!$J$13,Sammanställning!$E$11,-(Sammanställning!$I$13*Sammanställning!$J$34))+
PV(B358-Sammanställning!$J$13,Sammanställning!$E$11,-(Sammanställning!$I$13*Sammanställning!$J$35))+
PV(B358-Sammanställning!$J$12,Sammanställning!$E$11,-(Sammanställning!$I$12*Sammanställning!$J$36))</f>
        <v>0</v>
      </c>
      <c r="E358" s="72">
        <f>PV((B358-Sammanställning!$J$14),Sammanställning!$E$11,-Sammanställning!$J$42)+
PV((B358-Sammanställning!$J$14),Sammanställning!$E$11,-Sammanställning!$J$43)</f>
        <v>0</v>
      </c>
      <c r="F358" s="72">
        <f>PV(B358,Sammanställning!$E$11,,-Sammanställning!$J$48)</f>
        <v>0</v>
      </c>
      <c r="G358" s="72">
        <f>PV(B358,Sammanställning!$E$11,,-Sammanställning!$J$53)</f>
        <v>0</v>
      </c>
      <c r="H358" s="72">
        <f t="shared" si="101"/>
        <v>0</v>
      </c>
      <c r="I358" s="72"/>
      <c r="J358" s="72"/>
    </row>
    <row r="359" spans="2:10" x14ac:dyDescent="0.25">
      <c r="B359" s="73">
        <v>0.11</v>
      </c>
      <c r="C359" s="72">
        <f>Sammanställning!$J$27</f>
        <v>0</v>
      </c>
      <c r="D359" s="72">
        <f>PV(B359-Sammanställning!$J$11,Sammanställning!$E$11,-(Sammanställning!$I$11*Sammanställning!$J$32))+
PV(B359-Sammanställning!$J$13,Sammanställning!$E$11,-(Sammanställning!$I$13*Sammanställning!$J$33))+
PV(B359-Sammanställning!$J$13,Sammanställning!$E$11,-(Sammanställning!$I$13*Sammanställning!$J$34))+
PV(B359-Sammanställning!$J$13,Sammanställning!$E$11,-(Sammanställning!$I$13*Sammanställning!$J$35))+
PV(B359-Sammanställning!$J$12,Sammanställning!$E$11,-(Sammanställning!$I$12*Sammanställning!$J$36))</f>
        <v>0</v>
      </c>
      <c r="E359" s="72">
        <f>PV((B359-Sammanställning!$J$14),Sammanställning!$E$11,-Sammanställning!$J$42)+
PV((B359-Sammanställning!$J$14),Sammanställning!$E$11,-Sammanställning!$J$43)</f>
        <v>0</v>
      </c>
      <c r="F359" s="72">
        <f>PV(B359,Sammanställning!$E$11,,-Sammanställning!$J$48)</f>
        <v>0</v>
      </c>
      <c r="G359" s="72">
        <f>PV(B359,Sammanställning!$E$11,,-Sammanställning!$J$53)</f>
        <v>0</v>
      </c>
      <c r="H359" s="72">
        <f t="shared" ref="H359:H363" si="102">SUM(C359:F359)-G359</f>
        <v>0</v>
      </c>
      <c r="I359" s="72"/>
      <c r="J359" s="72"/>
    </row>
    <row r="360" spans="2:10" x14ac:dyDescent="0.25">
      <c r="B360" s="73">
        <v>0.12</v>
      </c>
      <c r="C360" s="72">
        <f>Sammanställning!$J$27</f>
        <v>0</v>
      </c>
      <c r="D360" s="72">
        <f>PV(B360-Sammanställning!$J$11,Sammanställning!$E$11,-(Sammanställning!$I$11*Sammanställning!$J$32))+
PV(B360-Sammanställning!$J$13,Sammanställning!$E$11,-(Sammanställning!$I$13*Sammanställning!$J$33))+
PV(B360-Sammanställning!$J$13,Sammanställning!$E$11,-(Sammanställning!$I$13*Sammanställning!$J$34))+
PV(B360-Sammanställning!$J$13,Sammanställning!$E$11,-(Sammanställning!$I$13*Sammanställning!$J$35))+
PV(B360-Sammanställning!$J$12,Sammanställning!$E$11,-(Sammanställning!$I$12*Sammanställning!$J$36))</f>
        <v>0</v>
      </c>
      <c r="E360" s="72">
        <f>PV((B360-Sammanställning!$J$14),Sammanställning!$E$11,-Sammanställning!$J$42)+
PV((B360-Sammanställning!$J$14),Sammanställning!$E$11,-Sammanställning!$J$43)</f>
        <v>0</v>
      </c>
      <c r="F360" s="72">
        <f>PV(B360,Sammanställning!$E$11,,-Sammanställning!$J$48)</f>
        <v>0</v>
      </c>
      <c r="G360" s="72">
        <f>PV(B360,Sammanställning!$E$11,,-Sammanställning!$J$53)</f>
        <v>0</v>
      </c>
      <c r="H360" s="72">
        <f t="shared" si="102"/>
        <v>0</v>
      </c>
      <c r="I360" s="72"/>
      <c r="J360" s="72"/>
    </row>
    <row r="361" spans="2:10" x14ac:dyDescent="0.25">
      <c r="B361" s="73">
        <v>0.13</v>
      </c>
      <c r="C361" s="72">
        <f>Sammanställning!$J$27</f>
        <v>0</v>
      </c>
      <c r="D361" s="72">
        <f>PV(B361-Sammanställning!$J$11,Sammanställning!$E$11,-(Sammanställning!$I$11*Sammanställning!$J$32))+
PV(B361-Sammanställning!$J$13,Sammanställning!$E$11,-(Sammanställning!$I$13*Sammanställning!$J$33))+
PV(B361-Sammanställning!$J$13,Sammanställning!$E$11,-(Sammanställning!$I$13*Sammanställning!$J$34))+
PV(B361-Sammanställning!$J$13,Sammanställning!$E$11,-(Sammanställning!$I$13*Sammanställning!$J$35))+
PV(B361-Sammanställning!$J$12,Sammanställning!$E$11,-(Sammanställning!$I$12*Sammanställning!$J$36))</f>
        <v>0</v>
      </c>
      <c r="E361" s="72">
        <f>PV((B361-Sammanställning!$J$14),Sammanställning!$E$11,-Sammanställning!$J$42)+
PV((B361-Sammanställning!$J$14),Sammanställning!$E$11,-Sammanställning!$J$43)</f>
        <v>0</v>
      </c>
      <c r="F361" s="72">
        <f>PV(B361,Sammanställning!$E$11,,-Sammanställning!$J$48)</f>
        <v>0</v>
      </c>
      <c r="G361" s="72">
        <f>PV(B361,Sammanställning!$E$11,,-Sammanställning!$J$53)</f>
        <v>0</v>
      </c>
      <c r="H361" s="72">
        <f t="shared" si="102"/>
        <v>0</v>
      </c>
      <c r="I361" s="72"/>
      <c r="J361" s="72"/>
    </row>
    <row r="362" spans="2:10" x14ac:dyDescent="0.25">
      <c r="B362" s="73">
        <v>0.14000000000000001</v>
      </c>
      <c r="C362" s="72">
        <f>Sammanställning!$J$27</f>
        <v>0</v>
      </c>
      <c r="D362" s="72">
        <f>PV(B362-Sammanställning!$J$11,Sammanställning!$E$11,-(Sammanställning!$I$11*Sammanställning!$J$32))+
PV(B362-Sammanställning!$J$13,Sammanställning!$E$11,-(Sammanställning!$I$13*Sammanställning!$J$33))+
PV(B362-Sammanställning!$J$13,Sammanställning!$E$11,-(Sammanställning!$I$13*Sammanställning!$J$34))+
PV(B362-Sammanställning!$J$13,Sammanställning!$E$11,-(Sammanställning!$I$13*Sammanställning!$J$35))+
PV(B362-Sammanställning!$J$12,Sammanställning!$E$11,-(Sammanställning!$I$12*Sammanställning!$J$36))</f>
        <v>0</v>
      </c>
      <c r="E362" s="72">
        <f>PV((B362-Sammanställning!$J$14),Sammanställning!$E$11,-Sammanställning!$J$42)+
PV((B362-Sammanställning!$J$14),Sammanställning!$E$11,-Sammanställning!$J$43)</f>
        <v>0</v>
      </c>
      <c r="F362" s="72">
        <f>PV(B362,Sammanställning!$E$11,,-Sammanställning!$J$48)</f>
        <v>0</v>
      </c>
      <c r="G362" s="72">
        <f>PV(B362,Sammanställning!$E$11,,-Sammanställning!$J$53)</f>
        <v>0</v>
      </c>
      <c r="H362" s="72">
        <f t="shared" si="102"/>
        <v>0</v>
      </c>
      <c r="I362" s="72"/>
      <c r="J362" s="72"/>
    </row>
    <row r="363" spans="2:10" x14ac:dyDescent="0.25">
      <c r="B363" s="73">
        <v>0.15</v>
      </c>
      <c r="C363" s="72">
        <f>Sammanställning!$J$27</f>
        <v>0</v>
      </c>
      <c r="D363" s="72">
        <f>PV(B363-Sammanställning!$J$11,Sammanställning!$E$11,-(Sammanställning!$I$11*Sammanställning!$J$32))+
PV(B363-Sammanställning!$J$13,Sammanställning!$E$11,-(Sammanställning!$I$13*Sammanställning!$J$33))+
PV(B363-Sammanställning!$J$13,Sammanställning!$E$11,-(Sammanställning!$I$13*Sammanställning!$J$34))+
PV(B363-Sammanställning!$J$13,Sammanställning!$E$11,-(Sammanställning!$I$13*Sammanställning!$J$35))+
PV(B363-Sammanställning!$J$12,Sammanställning!$E$11,-(Sammanställning!$I$12*Sammanställning!$J$36))</f>
        <v>0</v>
      </c>
      <c r="E363" s="72">
        <f>PV((B363-Sammanställning!$J$14),Sammanställning!$E$11,-Sammanställning!$J$42)+
PV((B363-Sammanställning!$J$14),Sammanställning!$E$11,-Sammanställning!$J$43)</f>
        <v>0</v>
      </c>
      <c r="F363" s="72">
        <f>PV(B363,Sammanställning!$E$11,,-Sammanställning!$J$48)</f>
        <v>0</v>
      </c>
      <c r="G363" s="72">
        <f>PV(B363,Sammanställning!$E$11,,-Sammanställning!$J$53)</f>
        <v>0</v>
      </c>
      <c r="H363" s="72">
        <f t="shared" si="102"/>
        <v>0</v>
      </c>
      <c r="I363" s="72"/>
      <c r="J363" s="72"/>
    </row>
    <row r="364" spans="2:10" x14ac:dyDescent="0.25">
      <c r="J364" s="72"/>
    </row>
    <row r="377" spans="1:10" ht="13" x14ac:dyDescent="0.3">
      <c r="A377" s="60"/>
      <c r="D377" s="73"/>
      <c r="E377" s="73"/>
      <c r="F377" s="73"/>
      <c r="G377" s="73"/>
      <c r="H377" s="73"/>
      <c r="I377" s="73"/>
    </row>
    <row r="378" spans="1:10" x14ac:dyDescent="0.25">
      <c r="J378" s="73"/>
    </row>
    <row r="379" spans="1:10" ht="13" x14ac:dyDescent="0.3">
      <c r="C379" s="74"/>
      <c r="D379" s="74"/>
      <c r="E379" s="74"/>
      <c r="F379" s="75"/>
      <c r="G379" s="74"/>
      <c r="H379" s="74"/>
      <c r="I379" s="74"/>
    </row>
    <row r="380" spans="1:10" ht="13" x14ac:dyDescent="0.3">
      <c r="B380" s="73"/>
      <c r="C380" s="72"/>
      <c r="D380" s="72"/>
      <c r="E380" s="72"/>
      <c r="F380" s="72"/>
      <c r="G380" s="72"/>
      <c r="H380" s="72"/>
      <c r="I380" s="72"/>
      <c r="J380" s="74"/>
    </row>
    <row r="381" spans="1:10" x14ac:dyDescent="0.25">
      <c r="B381" s="73"/>
      <c r="C381" s="72"/>
      <c r="D381" s="72"/>
      <c r="E381" s="72"/>
      <c r="F381" s="72"/>
      <c r="G381" s="72"/>
      <c r="H381" s="72"/>
      <c r="I381" s="72"/>
      <c r="J381" s="72"/>
    </row>
    <row r="382" spans="1:10" x14ac:dyDescent="0.25">
      <c r="J382" s="72"/>
    </row>
  </sheetData>
  <pageMargins left="0.70866141732283472" right="0.70866141732283472" top="0.74803149606299213" bottom="0.74803149606299213" header="0.31496062992125984" footer="0.31496062992125984"/>
  <pageSetup paperSize="9" scale="75" firstPageNumber="0" orientation="portrait" horizontalDpi="300" verticalDpi="300" r:id="rId1"/>
  <headerFooter>
    <oddFooter>&amp;L&amp;"Calibri,Regular"&amp;8Mall reviderad: 2020-09-30&amp;R&amp;G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3113-CA02-4499-B7C8-54E08F7B7386}">
  <dimension ref="A1:E19"/>
  <sheetViews>
    <sheetView workbookViewId="0">
      <selection activeCell="B3" sqref="B3"/>
    </sheetView>
  </sheetViews>
  <sheetFormatPr defaultRowHeight="12.5" x14ac:dyDescent="0.25"/>
  <cols>
    <col min="1" max="1" width="19.36328125" bestFit="1" customWidth="1"/>
    <col min="4" max="4" width="16" bestFit="1" customWidth="1"/>
    <col min="5" max="5" width="9.453125" bestFit="1" customWidth="1"/>
  </cols>
  <sheetData>
    <row r="1" spans="1:5" x14ac:dyDescent="0.25">
      <c r="A1" s="95" t="s">
        <v>51</v>
      </c>
      <c r="B1" s="95" t="s">
        <v>71</v>
      </c>
      <c r="D1" s="91" t="s">
        <v>52</v>
      </c>
      <c r="E1" s="91" t="s">
        <v>71</v>
      </c>
    </row>
    <row r="2" spans="1:5" x14ac:dyDescent="0.25">
      <c r="A2" s="95" t="s">
        <v>82</v>
      </c>
      <c r="B2" s="97">
        <v>778</v>
      </c>
      <c r="D2" s="91" t="s">
        <v>82</v>
      </c>
      <c r="E2" s="93">
        <v>822</v>
      </c>
    </row>
    <row r="3" spans="1:5" ht="14.5" x14ac:dyDescent="0.35">
      <c r="A3" s="94" t="s">
        <v>90</v>
      </c>
      <c r="B3" s="97">
        <v>829.19584905660372</v>
      </c>
      <c r="D3" s="92" t="s">
        <v>67</v>
      </c>
      <c r="E3" s="93">
        <v>917.48056050601247</v>
      </c>
    </row>
    <row r="4" spans="1:5" x14ac:dyDescent="0.25">
      <c r="A4" s="98" t="s">
        <v>77</v>
      </c>
      <c r="B4" s="97">
        <v>686.62163423659581</v>
      </c>
      <c r="D4" s="91" t="s">
        <v>70</v>
      </c>
      <c r="E4" s="93">
        <v>1027.1714285714286</v>
      </c>
    </row>
    <row r="5" spans="1:5" ht="14.5" x14ac:dyDescent="0.35">
      <c r="A5" s="96" t="s">
        <v>67</v>
      </c>
      <c r="B5" s="97">
        <v>545.6013811916273</v>
      </c>
      <c r="D5" s="91" t="s">
        <v>83</v>
      </c>
      <c r="E5" s="93">
        <v>1803.7361455748553</v>
      </c>
    </row>
    <row r="6" spans="1:5" x14ac:dyDescent="0.25">
      <c r="A6" s="94" t="s">
        <v>73</v>
      </c>
      <c r="B6" s="97">
        <v>1054.562797012899</v>
      </c>
      <c r="D6" s="91" t="s">
        <v>69</v>
      </c>
      <c r="E6" s="93">
        <v>1256.1669658886894</v>
      </c>
    </row>
    <row r="7" spans="1:5" x14ac:dyDescent="0.25">
      <c r="A7" s="94" t="s">
        <v>72</v>
      </c>
      <c r="B7" s="97">
        <v>888.21118640981331</v>
      </c>
      <c r="D7" s="91" t="s">
        <v>68</v>
      </c>
      <c r="E7" s="93">
        <v>1438.6984785615491</v>
      </c>
    </row>
    <row r="8" spans="1:5" x14ac:dyDescent="0.25">
      <c r="A8" s="94" t="s">
        <v>70</v>
      </c>
      <c r="B8" s="97">
        <v>878.88491446345256</v>
      </c>
      <c r="D8" s="91" t="s">
        <v>74</v>
      </c>
      <c r="E8" s="93">
        <v>399.56938628158844</v>
      </c>
    </row>
    <row r="9" spans="1:5" x14ac:dyDescent="0.25">
      <c r="A9" s="98" t="s">
        <v>79</v>
      </c>
      <c r="B9" s="97">
        <v>825.41819034224102</v>
      </c>
    </row>
    <row r="10" spans="1:5" x14ac:dyDescent="0.25">
      <c r="A10" s="94" t="s">
        <v>75</v>
      </c>
      <c r="B10" s="97">
        <v>849.94340329835086</v>
      </c>
    </row>
    <row r="11" spans="1:5" x14ac:dyDescent="0.25">
      <c r="A11" s="94" t="s">
        <v>89</v>
      </c>
      <c r="B11" s="97">
        <v>793.89945711183498</v>
      </c>
    </row>
    <row r="12" spans="1:5" x14ac:dyDescent="0.25">
      <c r="A12" s="94" t="s">
        <v>83</v>
      </c>
      <c r="B12" s="97">
        <v>1641.411791538374</v>
      </c>
    </row>
    <row r="13" spans="1:5" x14ac:dyDescent="0.25">
      <c r="A13" s="94" t="s">
        <v>78</v>
      </c>
      <c r="B13" s="97">
        <v>905.26659137836066</v>
      </c>
    </row>
    <row r="14" spans="1:5" x14ac:dyDescent="0.25">
      <c r="A14" s="94" t="s">
        <v>69</v>
      </c>
      <c r="B14" s="97">
        <v>810.4387755102041</v>
      </c>
    </row>
    <row r="15" spans="1:5" x14ac:dyDescent="0.25">
      <c r="A15" s="98" t="s">
        <v>80</v>
      </c>
      <c r="B15" s="97">
        <v>887.95548674279075</v>
      </c>
    </row>
    <row r="16" spans="1:5" x14ac:dyDescent="0.25">
      <c r="A16" s="94" t="s">
        <v>76</v>
      </c>
      <c r="B16" s="97">
        <v>863.09707602339176</v>
      </c>
    </row>
    <row r="17" spans="1:2" x14ac:dyDescent="0.25">
      <c r="A17" s="94" t="s">
        <v>68</v>
      </c>
      <c r="B17" s="97">
        <v>819.8316032295271</v>
      </c>
    </row>
    <row r="18" spans="1:2" x14ac:dyDescent="0.25">
      <c r="A18" s="94" t="s">
        <v>81</v>
      </c>
      <c r="B18" s="97">
        <v>861.19730337078647</v>
      </c>
    </row>
    <row r="19" spans="1:2" x14ac:dyDescent="0.25">
      <c r="A19" s="94" t="s">
        <v>74</v>
      </c>
      <c r="B19" s="97">
        <v>784.40742758108445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5</vt:i4>
      </vt:variant>
    </vt:vector>
  </HeadingPairs>
  <TitlesOfParts>
    <vt:vector size="9" baseType="lpstr">
      <vt:lpstr>Lathund</vt:lpstr>
      <vt:lpstr>Sammanställning</vt:lpstr>
      <vt:lpstr>Data - Rör ej!</vt:lpstr>
      <vt:lpstr>Energipriser 2023</vt:lpstr>
      <vt:lpstr>Diarienr</vt:lpstr>
      <vt:lpstr>Informationssäkerhetsklass</vt:lpstr>
      <vt:lpstr>Projektnamn</vt:lpstr>
      <vt:lpstr>Projektnr</vt:lpstr>
      <vt:lpstr>Sammanställning!Utskriftsområde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Millinger</dc:creator>
  <cp:lastModifiedBy>Petra Kinnerberg</cp:lastModifiedBy>
  <cp:lastPrinted>2023-06-27T07:29:49Z</cp:lastPrinted>
  <dcterms:created xsi:type="dcterms:W3CDTF">2009-10-09T14:02:08Z</dcterms:created>
  <dcterms:modified xsi:type="dcterms:W3CDTF">2023-11-10T11:53:34Z</dcterms:modified>
</cp:coreProperties>
</file>