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3.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https://cornerstonegroupab-my.sharepoint.com/personal/joachim_clasberg_cornerstone_se/Documents/Konsultjobb/Locum/2026/Locum_se-mallar/"/>
    </mc:Choice>
  </mc:AlternateContent>
  <xr:revisionPtr revIDLastSave="0" documentId="8_{7A902F56-3514-45C2-A775-FC65F10C9A25}" xr6:coauthVersionLast="47" xr6:coauthVersionMax="47" xr10:uidLastSave="{00000000-0000-0000-0000-000000000000}"/>
  <bookViews>
    <workbookView xWindow="-28920" yWindow="-120" windowWidth="29040" windowHeight="15720" xr2:uid="{00000000-000D-0000-FFFF-FFFF00000000}"/>
  </bookViews>
  <sheets>
    <sheet name="Lathund" sheetId="7" r:id="rId1"/>
    <sheet name="Sammanställning" sheetId="1" r:id="rId2"/>
    <sheet name="Data - Rör ej!" sheetId="6" state="hidden" r:id="rId3"/>
    <sheet name="Energipriser 2026" sheetId="9" state="hidden" r:id="rId4"/>
  </sheets>
  <definedNames>
    <definedName name="Diarienr">Sammanställning!$L$1</definedName>
    <definedName name="Informationssäkerhetsklass">Sammanställning!$J$2</definedName>
    <definedName name="Projektnamn">Sammanställning!$J$3</definedName>
    <definedName name="Projektnr">Sammanställning!$K$1</definedName>
    <definedName name="_xlnm.Print_Area" localSheetId="1">Sammanställning!$A$1:$N$188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7" i="9" l="1"/>
  <c r="I26" i="9"/>
  <c r="I25" i="9"/>
  <c r="I24" i="9"/>
  <c r="I23" i="9"/>
  <c r="I22" i="9"/>
  <c r="I21" i="9"/>
  <c r="I20" i="9"/>
  <c r="B20" i="9"/>
  <c r="I19" i="9"/>
  <c r="I18" i="9"/>
  <c r="I17" i="9"/>
  <c r="I16" i="9"/>
  <c r="I15" i="9"/>
  <c r="I14" i="9"/>
  <c r="B14" i="9"/>
  <c r="I13" i="9"/>
  <c r="B13" i="9"/>
  <c r="I12" i="9"/>
  <c r="I11" i="9"/>
  <c r="I10" i="9"/>
  <c r="I9" i="9"/>
  <c r="I8" i="9"/>
  <c r="I7" i="9"/>
  <c r="I6" i="9"/>
  <c r="B6" i="9"/>
  <c r="I5" i="9"/>
  <c r="I4" i="9"/>
  <c r="B4" i="9"/>
  <c r="I3" i="9"/>
  <c r="I2" i="9"/>
  <c r="J11" i="1"/>
  <c r="J10" i="1"/>
  <c r="J9" i="1"/>
  <c r="L8" i="6" l="1"/>
  <c r="L5" i="6" l="1"/>
  <c r="F36" i="1"/>
  <c r="L26" i="6"/>
  <c r="L17" i="6"/>
  <c r="L16" i="6"/>
  <c r="L25" i="6"/>
  <c r="L7" i="6"/>
  <c r="L23" i="6"/>
  <c r="L24" i="6"/>
  <c r="L15" i="6"/>
  <c r="L14" i="6"/>
  <c r="L6" i="6"/>
  <c r="H7" i="6" l="1"/>
  <c r="H6" i="6"/>
  <c r="H5" i="6"/>
  <c r="G2" i="6"/>
  <c r="H8" i="6"/>
  <c r="H3" i="6"/>
  <c r="G3" i="6"/>
  <c r="H2" i="6"/>
  <c r="AL54" i="6" l="1"/>
  <c r="AX54" i="6"/>
  <c r="BJ54" i="6"/>
  <c r="AJ53" i="6"/>
  <c r="AV53" i="6"/>
  <c r="BH53" i="6"/>
  <c r="AH52" i="6"/>
  <c r="AT52" i="6"/>
  <c r="BF52" i="6"/>
  <c r="AW54" i="6"/>
  <c r="AM54" i="6"/>
  <c r="AY54" i="6"/>
  <c r="AK53" i="6"/>
  <c r="AW53" i="6"/>
  <c r="BI53" i="6"/>
  <c r="W52" i="6"/>
  <c r="AI52" i="6"/>
  <c r="AU52" i="6"/>
  <c r="BG52" i="6"/>
  <c r="BD52" i="6"/>
  <c r="BI54" i="6"/>
  <c r="BE52" i="6"/>
  <c r="AN54" i="6"/>
  <c r="AZ54" i="6"/>
  <c r="AL53" i="6"/>
  <c r="AX53" i="6"/>
  <c r="BJ53" i="6"/>
  <c r="AJ52" i="6"/>
  <c r="AV52" i="6"/>
  <c r="BH52" i="6"/>
  <c r="AX52" i="6"/>
  <c r="BA53" i="6"/>
  <c r="AM52" i="6"/>
  <c r="BB53" i="6"/>
  <c r="AZ52" i="6"/>
  <c r="AG54" i="6"/>
  <c r="AH54" i="6"/>
  <c r="AT54" i="6"/>
  <c r="BD53" i="6"/>
  <c r="AP52" i="6"/>
  <c r="AI54" i="6"/>
  <c r="BG54" i="6"/>
  <c r="AS53" i="6"/>
  <c r="AJ54" i="6"/>
  <c r="AV54" i="6"/>
  <c r="AH53" i="6"/>
  <c r="BF53" i="6"/>
  <c r="AF52" i="6"/>
  <c r="AK54" i="6"/>
  <c r="AI53" i="6"/>
  <c r="AO54" i="6"/>
  <c r="BA54" i="6"/>
  <c r="AM53" i="6"/>
  <c r="AY53" i="6"/>
  <c r="AK52" i="6"/>
  <c r="AW52" i="6"/>
  <c r="BI52" i="6"/>
  <c r="AP54" i="6"/>
  <c r="BB54" i="6"/>
  <c r="AN53" i="6"/>
  <c r="AZ53" i="6"/>
  <c r="AL52" i="6"/>
  <c r="BJ52" i="6"/>
  <c r="AQ54" i="6"/>
  <c r="BC54" i="6"/>
  <c r="AO53" i="6"/>
  <c r="AY52" i="6"/>
  <c r="AR54" i="6"/>
  <c r="BD54" i="6"/>
  <c r="AP53" i="6"/>
  <c r="AN52" i="6"/>
  <c r="AS54" i="6"/>
  <c r="BE54" i="6"/>
  <c r="AQ53" i="6"/>
  <c r="BC53" i="6"/>
  <c r="AO52" i="6"/>
  <c r="BA52" i="6"/>
  <c r="BF54" i="6"/>
  <c r="AR53" i="6"/>
  <c r="BB52" i="6"/>
  <c r="AU54" i="6"/>
  <c r="AG53" i="6"/>
  <c r="BE53" i="6"/>
  <c r="AQ52" i="6"/>
  <c r="BC52" i="6"/>
  <c r="BH54" i="6"/>
  <c r="AT53" i="6"/>
  <c r="T52" i="6"/>
  <c r="AR52" i="6"/>
  <c r="AU53" i="6"/>
  <c r="BG53" i="6"/>
  <c r="AG52" i="6"/>
  <c r="AS52" i="6"/>
  <c r="BE59" i="6"/>
  <c r="BF59" i="6"/>
  <c r="BF58" i="6"/>
  <c r="AT61" i="6"/>
  <c r="BI58" i="6"/>
  <c r="BG62" i="6"/>
  <c r="AX59" i="6"/>
  <c r="AX58" i="6"/>
  <c r="AR62" i="6"/>
  <c r="BD62" i="6"/>
  <c r="AR61" i="6"/>
  <c r="BD61" i="6"/>
  <c r="AI59" i="6"/>
  <c r="AU59" i="6"/>
  <c r="BG59" i="6"/>
  <c r="AI58" i="6"/>
  <c r="AU58" i="6"/>
  <c r="BG58" i="6"/>
  <c r="AS62" i="6"/>
  <c r="BE62" i="6"/>
  <c r="AS61" i="6"/>
  <c r="BE61" i="6"/>
  <c r="AJ59" i="6"/>
  <c r="AV59" i="6"/>
  <c r="BH59" i="6"/>
  <c r="AJ58" i="6"/>
  <c r="AV58" i="6"/>
  <c r="BH58" i="6"/>
  <c r="AH62" i="6"/>
  <c r="AT62" i="6"/>
  <c r="BF62" i="6"/>
  <c r="BF61" i="6"/>
  <c r="AK59" i="6"/>
  <c r="BI59" i="6"/>
  <c r="AU61" i="6"/>
  <c r="BJ59" i="6"/>
  <c r="AJ62" i="6"/>
  <c r="AV62" i="6"/>
  <c r="BH62" i="6"/>
  <c r="AJ61" i="6"/>
  <c r="AV61" i="6"/>
  <c r="BH61" i="6"/>
  <c r="AM59" i="6"/>
  <c r="AY59" i="6"/>
  <c r="AM58" i="6"/>
  <c r="AY58" i="6"/>
  <c r="AK62" i="6"/>
  <c r="AW62" i="6"/>
  <c r="BI62" i="6"/>
  <c r="AK61" i="6"/>
  <c r="AW61" i="6"/>
  <c r="BI61" i="6"/>
  <c r="AN59" i="6"/>
  <c r="AZ59" i="6"/>
  <c r="AN58" i="6"/>
  <c r="AZ58" i="6"/>
  <c r="AL62" i="6"/>
  <c r="AX62" i="6"/>
  <c r="BJ62" i="6"/>
  <c r="AL61" i="6"/>
  <c r="AX61" i="6"/>
  <c r="BJ61" i="6"/>
  <c r="AO59" i="6"/>
  <c r="BA59" i="6"/>
  <c r="AO58" i="6"/>
  <c r="BA58" i="6"/>
  <c r="AP58" i="6"/>
  <c r="AN62" i="6"/>
  <c r="AZ61" i="6"/>
  <c r="AQ59" i="6"/>
  <c r="BC59" i="6"/>
  <c r="AQ58" i="6"/>
  <c r="BC58" i="6"/>
  <c r="AO62" i="6"/>
  <c r="AO61" i="6"/>
  <c r="AR58" i="6"/>
  <c r="BB62" i="6"/>
  <c r="AP61" i="6"/>
  <c r="AS58" i="6"/>
  <c r="AQ62" i="6"/>
  <c r="BC62" i="6"/>
  <c r="AQ61" i="6"/>
  <c r="BC61" i="6"/>
  <c r="AH59" i="6"/>
  <c r="AT59" i="6"/>
  <c r="AH58" i="6"/>
  <c r="AT58" i="6"/>
  <c r="AH61" i="6"/>
  <c r="AW59" i="6"/>
  <c r="AK58" i="6"/>
  <c r="AW58" i="6"/>
  <c r="AU62" i="6"/>
  <c r="AI61" i="6"/>
  <c r="AL59" i="6"/>
  <c r="AL58" i="6"/>
  <c r="AM62" i="6"/>
  <c r="AY62" i="6"/>
  <c r="AM61" i="6"/>
  <c r="AY61" i="6"/>
  <c r="AP59" i="6"/>
  <c r="BB59" i="6"/>
  <c r="BB58" i="6"/>
  <c r="AZ62" i="6"/>
  <c r="AN61" i="6"/>
  <c r="BA62" i="6"/>
  <c r="BA61" i="6"/>
  <c r="AR59" i="6"/>
  <c r="BD59" i="6"/>
  <c r="BD58" i="6"/>
  <c r="AP62" i="6"/>
  <c r="BB61" i="6"/>
  <c r="AS59" i="6"/>
  <c r="BE58" i="6"/>
  <c r="AI62" i="6"/>
  <c r="BG61" i="6"/>
  <c r="BJ58" i="6"/>
  <c r="P27" i="6"/>
  <c r="T27" i="6"/>
  <c r="X27" i="6"/>
  <c r="AB27" i="6"/>
  <c r="AF27" i="6"/>
  <c r="AJ27" i="6"/>
  <c r="AN27" i="6"/>
  <c r="AR27" i="6"/>
  <c r="AV27" i="6"/>
  <c r="AZ27" i="6"/>
  <c r="BD27" i="6"/>
  <c r="BH27" i="6"/>
  <c r="N28" i="6"/>
  <c r="R28" i="6"/>
  <c r="V28" i="6"/>
  <c r="Z28" i="6"/>
  <c r="AD28" i="6"/>
  <c r="AH28" i="6"/>
  <c r="AL28" i="6"/>
  <c r="AP28" i="6"/>
  <c r="AT28" i="6"/>
  <c r="AX28" i="6"/>
  <c r="BB28" i="6"/>
  <c r="BF28" i="6"/>
  <c r="BJ28" i="6"/>
  <c r="N18" i="6"/>
  <c r="R18" i="6"/>
  <c r="V18" i="6"/>
  <c r="Z18" i="6"/>
  <c r="AD18" i="6"/>
  <c r="AH18" i="6"/>
  <c r="AL18" i="6"/>
  <c r="AP18" i="6"/>
  <c r="AT18" i="6"/>
  <c r="M27" i="6"/>
  <c r="Q27" i="6"/>
  <c r="U27" i="6"/>
  <c r="Y27" i="6"/>
  <c r="AC27" i="6"/>
  <c r="AG27" i="6"/>
  <c r="AK27" i="6"/>
  <c r="AO27" i="6"/>
  <c r="AS27" i="6"/>
  <c r="AW27" i="6"/>
  <c r="BA27" i="6"/>
  <c r="BE27" i="6"/>
  <c r="BI27" i="6"/>
  <c r="O28" i="6"/>
  <c r="S28" i="6"/>
  <c r="W28" i="6"/>
  <c r="AA28" i="6"/>
  <c r="AE28" i="6"/>
  <c r="AI28" i="6"/>
  <c r="AM28" i="6"/>
  <c r="AQ28" i="6"/>
  <c r="AU28" i="6"/>
  <c r="AY28" i="6"/>
  <c r="BC28" i="6"/>
  <c r="BG28" i="6"/>
  <c r="L28" i="6"/>
  <c r="O18" i="6"/>
  <c r="S18" i="6"/>
  <c r="W18" i="6"/>
  <c r="AA18" i="6"/>
  <c r="AE18" i="6"/>
  <c r="AI18" i="6"/>
  <c r="AM18" i="6"/>
  <c r="AQ18" i="6"/>
  <c r="AU18" i="6"/>
  <c r="AY18" i="6"/>
  <c r="BC18" i="6"/>
  <c r="O27" i="6"/>
  <c r="W27" i="6"/>
  <c r="AE27" i="6"/>
  <c r="AM27" i="6"/>
  <c r="AU27" i="6"/>
  <c r="BC27" i="6"/>
  <c r="M28" i="6"/>
  <c r="U28" i="6"/>
  <c r="AC28" i="6"/>
  <c r="AK28" i="6"/>
  <c r="AS28" i="6"/>
  <c r="BA28" i="6"/>
  <c r="BI28" i="6"/>
  <c r="Q18" i="6"/>
  <c r="Y18" i="6"/>
  <c r="AG18" i="6"/>
  <c r="AO18" i="6"/>
  <c r="AW18" i="6"/>
  <c r="BB18" i="6"/>
  <c r="BG18" i="6"/>
  <c r="M19" i="6"/>
  <c r="Q19" i="6"/>
  <c r="U19" i="6"/>
  <c r="Y19" i="6"/>
  <c r="AC19" i="6"/>
  <c r="AG19" i="6"/>
  <c r="AK19" i="6"/>
  <c r="AO19" i="6"/>
  <c r="AS19" i="6"/>
  <c r="AW19" i="6"/>
  <c r="BA19" i="6"/>
  <c r="BE19" i="6"/>
  <c r="BI19" i="6"/>
  <c r="AJ26" i="6"/>
  <c r="AN26" i="6"/>
  <c r="AR26" i="6"/>
  <c r="AV26" i="6"/>
  <c r="AZ26" i="6"/>
  <c r="BD26" i="6"/>
  <c r="BH26" i="6"/>
  <c r="AJ17" i="6"/>
  <c r="AN17" i="6"/>
  <c r="AR17" i="6"/>
  <c r="AV17" i="6"/>
  <c r="AZ17" i="6"/>
  <c r="BD17" i="6"/>
  <c r="BH17" i="6"/>
  <c r="AG25" i="6"/>
  <c r="AK25" i="6"/>
  <c r="AO25" i="6"/>
  <c r="AS25" i="6"/>
  <c r="AW25" i="6"/>
  <c r="BA25" i="6"/>
  <c r="BE25" i="6"/>
  <c r="BI25" i="6"/>
  <c r="AH16" i="6"/>
  <c r="AL16" i="6"/>
  <c r="AP16" i="6"/>
  <c r="AT16" i="6"/>
  <c r="AX16" i="6"/>
  <c r="BB16" i="6"/>
  <c r="BF16" i="6"/>
  <c r="BJ16" i="6"/>
  <c r="AH15" i="6"/>
  <c r="AL15" i="6"/>
  <c r="AP15" i="6"/>
  <c r="AT15" i="6"/>
  <c r="AX15" i="6"/>
  <c r="BB15" i="6"/>
  <c r="R27" i="6"/>
  <c r="Z27" i="6"/>
  <c r="AH27" i="6"/>
  <c r="AP27" i="6"/>
  <c r="AX27" i="6"/>
  <c r="BF27" i="6"/>
  <c r="P28" i="6"/>
  <c r="X28" i="6"/>
  <c r="AF28" i="6"/>
  <c r="AN28" i="6"/>
  <c r="AV28" i="6"/>
  <c r="BD28" i="6"/>
  <c r="L27" i="6"/>
  <c r="T18" i="6"/>
  <c r="AB18" i="6"/>
  <c r="AJ18" i="6"/>
  <c r="AR18" i="6"/>
  <c r="AX18" i="6"/>
  <c r="BD18" i="6"/>
  <c r="BH18" i="6"/>
  <c r="N19" i="6"/>
  <c r="R19" i="6"/>
  <c r="V19" i="6"/>
  <c r="Z19" i="6"/>
  <c r="AD19" i="6"/>
  <c r="AH19" i="6"/>
  <c r="AL19" i="6"/>
  <c r="AP19" i="6"/>
  <c r="AT19" i="6"/>
  <c r="AX19" i="6"/>
  <c r="BB19" i="6"/>
  <c r="BF19" i="6"/>
  <c r="BJ19" i="6"/>
  <c r="AG26" i="6"/>
  <c r="AK26" i="6"/>
  <c r="AO26" i="6"/>
  <c r="AS26" i="6"/>
  <c r="AW26" i="6"/>
  <c r="BA26" i="6"/>
  <c r="BE26" i="6"/>
  <c r="BI26" i="6"/>
  <c r="AG17" i="6"/>
  <c r="AK17" i="6"/>
  <c r="AO17" i="6"/>
  <c r="AS17" i="6"/>
  <c r="AW17" i="6"/>
  <c r="BA17" i="6"/>
  <c r="BE17" i="6"/>
  <c r="BI17" i="6"/>
  <c r="AH25" i="6"/>
  <c r="AL25" i="6"/>
  <c r="AP25" i="6"/>
  <c r="AT25" i="6"/>
  <c r="AX25" i="6"/>
  <c r="BB25" i="6"/>
  <c r="BF25" i="6"/>
  <c r="BJ25" i="6"/>
  <c r="AI16" i="6"/>
  <c r="AM16" i="6"/>
  <c r="AQ16" i="6"/>
  <c r="AU16" i="6"/>
  <c r="AY16" i="6"/>
  <c r="BC16" i="6"/>
  <c r="BG16" i="6"/>
  <c r="M25" i="6"/>
  <c r="N25" i="6" s="1"/>
  <c r="O25" i="6" s="1"/>
  <c r="P25" i="6" s="1"/>
  <c r="Q25" i="6" s="1"/>
  <c r="R25" i="6" s="1"/>
  <c r="S25" i="6" s="1"/>
  <c r="T25" i="6" s="1"/>
  <c r="U25" i="6" s="1"/>
  <c r="V25" i="6" s="1"/>
  <c r="W25" i="6" s="1"/>
  <c r="X25" i="6" s="1"/>
  <c r="Y25" i="6" s="1"/>
  <c r="Z25" i="6" s="1"/>
  <c r="AA25" i="6" s="1"/>
  <c r="AB25" i="6" s="1"/>
  <c r="AC25" i="6" s="1"/>
  <c r="AD25" i="6" s="1"/>
  <c r="AE25" i="6" s="1"/>
  <c r="AF25" i="6" s="1"/>
  <c r="S27" i="6"/>
  <c r="AA27" i="6"/>
  <c r="AI27" i="6"/>
  <c r="AQ27" i="6"/>
  <c r="AY27" i="6"/>
  <c r="BG27" i="6"/>
  <c r="Q28" i="6"/>
  <c r="Y28" i="6"/>
  <c r="AG28" i="6"/>
  <c r="AO28" i="6"/>
  <c r="AW28" i="6"/>
  <c r="BE28" i="6"/>
  <c r="M18" i="6"/>
  <c r="U18" i="6"/>
  <c r="AC18" i="6"/>
  <c r="AK18" i="6"/>
  <c r="AS18" i="6"/>
  <c r="AZ18" i="6"/>
  <c r="BE18" i="6"/>
  <c r="BI18" i="6"/>
  <c r="O19" i="6"/>
  <c r="S19" i="6"/>
  <c r="W19" i="6"/>
  <c r="AA19" i="6"/>
  <c r="AE19" i="6"/>
  <c r="AI19" i="6"/>
  <c r="AM19" i="6"/>
  <c r="AQ19" i="6"/>
  <c r="AU19" i="6"/>
  <c r="AY19" i="6"/>
  <c r="BC19" i="6"/>
  <c r="BG19" i="6"/>
  <c r="L19" i="6"/>
  <c r="AH26" i="6"/>
  <c r="AL26" i="6"/>
  <c r="AP26" i="6"/>
  <c r="AT26" i="6"/>
  <c r="AX26" i="6"/>
  <c r="BB26" i="6"/>
  <c r="BF26" i="6"/>
  <c r="BJ26" i="6"/>
  <c r="AH17" i="6"/>
  <c r="AL17" i="6"/>
  <c r="AP17" i="6"/>
  <c r="AT17" i="6"/>
  <c r="AX17" i="6"/>
  <c r="BB17" i="6"/>
  <c r="BF17" i="6"/>
  <c r="BJ17" i="6"/>
  <c r="AI25" i="6"/>
  <c r="AM25" i="6"/>
  <c r="AQ25" i="6"/>
  <c r="AU25" i="6"/>
  <c r="AY25" i="6"/>
  <c r="BC25" i="6"/>
  <c r="BG25" i="6"/>
  <c r="AJ16" i="6"/>
  <c r="AN16" i="6"/>
  <c r="AR16" i="6"/>
  <c r="AV16" i="6"/>
  <c r="AZ16" i="6"/>
  <c r="BD16" i="6"/>
  <c r="BH16" i="6"/>
  <c r="M16" i="6"/>
  <c r="N16" i="6" s="1"/>
  <c r="O16" i="6" s="1"/>
  <c r="P16" i="6" s="1"/>
  <c r="Q16" i="6" s="1"/>
  <c r="R16" i="6" s="1"/>
  <c r="S16" i="6" s="1"/>
  <c r="T16" i="6" s="1"/>
  <c r="U16" i="6" s="1"/>
  <c r="V16" i="6" s="1"/>
  <c r="W16" i="6" s="1"/>
  <c r="X16" i="6" s="1"/>
  <c r="Y16" i="6" s="1"/>
  <c r="Z16" i="6" s="1"/>
  <c r="AA16" i="6" s="1"/>
  <c r="AB16" i="6" s="1"/>
  <c r="AC16" i="6" s="1"/>
  <c r="AD16" i="6" s="1"/>
  <c r="AE16" i="6" s="1"/>
  <c r="AF16" i="6" s="1"/>
  <c r="AJ15" i="6"/>
  <c r="AN15" i="6"/>
  <c r="AR15" i="6"/>
  <c r="AV15" i="6"/>
  <c r="AZ15" i="6"/>
  <c r="N27" i="6"/>
  <c r="AT27" i="6"/>
  <c r="AB28" i="6"/>
  <c r="BH28" i="6"/>
  <c r="AN18" i="6"/>
  <c r="BJ18" i="6"/>
  <c r="AB19" i="6"/>
  <c r="AR19" i="6"/>
  <c r="BH19" i="6"/>
  <c r="AQ26" i="6"/>
  <c r="BG26" i="6"/>
  <c r="AQ17" i="6"/>
  <c r="BG17" i="6"/>
  <c r="AR25" i="6"/>
  <c r="BH25" i="6"/>
  <c r="AS16" i="6"/>
  <c r="BI16" i="6"/>
  <c r="AG15" i="6"/>
  <c r="AO15" i="6"/>
  <c r="AW15" i="6"/>
  <c r="BD15" i="6"/>
  <c r="BH15" i="6"/>
  <c r="AJ23" i="6"/>
  <c r="AN23" i="6"/>
  <c r="AR23" i="6"/>
  <c r="AV23" i="6"/>
  <c r="AZ23" i="6"/>
  <c r="BD23" i="6"/>
  <c r="BH23" i="6"/>
  <c r="AH24" i="6"/>
  <c r="AL24" i="6"/>
  <c r="AP24" i="6"/>
  <c r="AT24" i="6"/>
  <c r="AX24" i="6"/>
  <c r="BB24" i="6"/>
  <c r="BF24" i="6"/>
  <c r="BJ24" i="6"/>
  <c r="AH14" i="6"/>
  <c r="AL14" i="6"/>
  <c r="AP14" i="6"/>
  <c r="AT14" i="6"/>
  <c r="AX14" i="6"/>
  <c r="BB14" i="6"/>
  <c r="BF14" i="6"/>
  <c r="BJ14" i="6"/>
  <c r="O9" i="6"/>
  <c r="S9" i="6"/>
  <c r="W9" i="6"/>
  <c r="AA9" i="6"/>
  <c r="AE9" i="6"/>
  <c r="AI9" i="6"/>
  <c r="AM9" i="6"/>
  <c r="AQ9" i="6"/>
  <c r="AU9" i="6"/>
  <c r="AY9" i="6"/>
  <c r="BC9" i="6"/>
  <c r="BG9" i="6"/>
  <c r="L9" i="6"/>
  <c r="Y52" i="6" s="1"/>
  <c r="P10" i="6"/>
  <c r="T10" i="6"/>
  <c r="X10" i="6"/>
  <c r="AB10" i="6"/>
  <c r="AF10" i="6"/>
  <c r="AJ10" i="6"/>
  <c r="AN10" i="6"/>
  <c r="AR10" i="6"/>
  <c r="AV10" i="6"/>
  <c r="AZ10" i="6"/>
  <c r="BD10" i="6"/>
  <c r="BH10" i="6"/>
  <c r="AG8" i="6"/>
  <c r="AK8" i="6"/>
  <c r="AO8" i="6"/>
  <c r="AS8" i="6"/>
  <c r="AW8" i="6"/>
  <c r="BA8" i="6"/>
  <c r="BE8" i="6"/>
  <c r="BI8" i="6"/>
  <c r="AI7" i="6"/>
  <c r="AM7" i="6"/>
  <c r="AQ7" i="6"/>
  <c r="AU7" i="6"/>
  <c r="AY7" i="6"/>
  <c r="BC7" i="6"/>
  <c r="BG7" i="6"/>
  <c r="M7" i="6"/>
  <c r="AI6" i="6"/>
  <c r="AM6" i="6"/>
  <c r="AQ6" i="6"/>
  <c r="AU6" i="6"/>
  <c r="AY6" i="6"/>
  <c r="BC6" i="6"/>
  <c r="BG6" i="6"/>
  <c r="M6" i="6"/>
  <c r="N6" i="6" s="1"/>
  <c r="AI5" i="6"/>
  <c r="AM5" i="6"/>
  <c r="AQ5" i="6"/>
  <c r="AU5" i="6"/>
  <c r="AY5" i="6"/>
  <c r="BC5" i="6"/>
  <c r="BG5" i="6"/>
  <c r="AG6" i="6"/>
  <c r="AS6" i="6"/>
  <c r="BE6" i="6"/>
  <c r="AK5" i="6"/>
  <c r="AW5" i="6"/>
  <c r="BE5" i="6"/>
  <c r="BC26" i="6"/>
  <c r="BD25" i="6"/>
  <c r="AM15" i="6"/>
  <c r="BG15" i="6"/>
  <c r="AI23" i="6"/>
  <c r="AY23" i="6"/>
  <c r="AG24" i="6"/>
  <c r="AS24" i="6"/>
  <c r="BA24" i="6"/>
  <c r="BA14" i="6"/>
  <c r="R9" i="6"/>
  <c r="AD9" i="6"/>
  <c r="AL9" i="6"/>
  <c r="AX9" i="6"/>
  <c r="BJ9" i="6"/>
  <c r="O10" i="6"/>
  <c r="AA10" i="6"/>
  <c r="AI10" i="6"/>
  <c r="AU10" i="6"/>
  <c r="BC10" i="6"/>
  <c r="AJ8" i="6"/>
  <c r="AV8" i="6"/>
  <c r="AH7" i="6"/>
  <c r="AT7" i="6"/>
  <c r="BF7" i="6"/>
  <c r="AH6" i="6"/>
  <c r="AT6" i="6"/>
  <c r="BF6" i="6"/>
  <c r="AL5" i="6"/>
  <c r="AX5" i="6"/>
  <c r="BJ5" i="6"/>
  <c r="V27" i="6"/>
  <c r="BB27" i="6"/>
  <c r="AJ28" i="6"/>
  <c r="P18" i="6"/>
  <c r="AV18" i="6"/>
  <c r="P19" i="6"/>
  <c r="AF19" i="6"/>
  <c r="AV19" i="6"/>
  <c r="L18" i="6"/>
  <c r="AU26" i="6"/>
  <c r="M26" i="6"/>
  <c r="N26" i="6" s="1"/>
  <c r="O26" i="6" s="1"/>
  <c r="P26" i="6" s="1"/>
  <c r="Q26" i="6" s="1"/>
  <c r="R26" i="6" s="1"/>
  <c r="S26" i="6" s="1"/>
  <c r="T26" i="6" s="1"/>
  <c r="U26" i="6" s="1"/>
  <c r="V26" i="6" s="1"/>
  <c r="W26" i="6" s="1"/>
  <c r="X26" i="6" s="1"/>
  <c r="Y26" i="6" s="1"/>
  <c r="Z26" i="6" s="1"/>
  <c r="AA26" i="6" s="1"/>
  <c r="AB26" i="6" s="1"/>
  <c r="AC26" i="6" s="1"/>
  <c r="AD26" i="6" s="1"/>
  <c r="AE26" i="6" s="1"/>
  <c r="AF26" i="6" s="1"/>
  <c r="AU17" i="6"/>
  <c r="M17" i="6"/>
  <c r="N17" i="6" s="1"/>
  <c r="O17" i="6" s="1"/>
  <c r="P17" i="6" s="1"/>
  <c r="Q17" i="6" s="1"/>
  <c r="R17" i="6" s="1"/>
  <c r="S17" i="6" s="1"/>
  <c r="T17" i="6" s="1"/>
  <c r="U17" i="6" s="1"/>
  <c r="V17" i="6" s="1"/>
  <c r="W17" i="6" s="1"/>
  <c r="X17" i="6" s="1"/>
  <c r="Y17" i="6" s="1"/>
  <c r="Z17" i="6" s="1"/>
  <c r="AA17" i="6" s="1"/>
  <c r="AB17" i="6" s="1"/>
  <c r="AC17" i="6" s="1"/>
  <c r="AD17" i="6" s="1"/>
  <c r="AE17" i="6" s="1"/>
  <c r="AF17" i="6" s="1"/>
  <c r="AV25" i="6"/>
  <c r="AG16" i="6"/>
  <c r="AW16" i="6"/>
  <c r="AI15" i="6"/>
  <c r="AQ15" i="6"/>
  <c r="AY15" i="6"/>
  <c r="BE15" i="6"/>
  <c r="BI15" i="6"/>
  <c r="AG23" i="6"/>
  <c r="AK23" i="6"/>
  <c r="AO23" i="6"/>
  <c r="AS23" i="6"/>
  <c r="AW23" i="6"/>
  <c r="BA23" i="6"/>
  <c r="BE23" i="6"/>
  <c r="BI23" i="6"/>
  <c r="AI24" i="6"/>
  <c r="AM24" i="6"/>
  <c r="AQ24" i="6"/>
  <c r="AU24" i="6"/>
  <c r="AY24" i="6"/>
  <c r="BC24" i="6"/>
  <c r="BG24" i="6"/>
  <c r="M23" i="6"/>
  <c r="N23" i="6" s="1"/>
  <c r="O23" i="6" s="1"/>
  <c r="P23" i="6" s="1"/>
  <c r="Q23" i="6" s="1"/>
  <c r="R23" i="6" s="1"/>
  <c r="S23" i="6" s="1"/>
  <c r="T23" i="6" s="1"/>
  <c r="U23" i="6" s="1"/>
  <c r="V23" i="6" s="1"/>
  <c r="W23" i="6" s="1"/>
  <c r="X23" i="6" s="1"/>
  <c r="Y23" i="6" s="1"/>
  <c r="Z23" i="6" s="1"/>
  <c r="AA23" i="6" s="1"/>
  <c r="AB23" i="6" s="1"/>
  <c r="AC23" i="6" s="1"/>
  <c r="AD23" i="6" s="1"/>
  <c r="AE23" i="6" s="1"/>
  <c r="AF23" i="6" s="1"/>
  <c r="AI14" i="6"/>
  <c r="AM14" i="6"/>
  <c r="AQ14" i="6"/>
  <c r="AU14" i="6"/>
  <c r="AY14" i="6"/>
  <c r="BC14" i="6"/>
  <c r="BG14" i="6"/>
  <c r="M14" i="6"/>
  <c r="N14" i="6" s="1"/>
  <c r="O14" i="6" s="1"/>
  <c r="P14" i="6" s="1"/>
  <c r="Q14" i="6" s="1"/>
  <c r="R14" i="6" s="1"/>
  <c r="S14" i="6" s="1"/>
  <c r="T14" i="6" s="1"/>
  <c r="U14" i="6" s="1"/>
  <c r="V14" i="6" s="1"/>
  <c r="W14" i="6" s="1"/>
  <c r="X14" i="6" s="1"/>
  <c r="Y14" i="6" s="1"/>
  <c r="Z14" i="6" s="1"/>
  <c r="AA14" i="6" s="1"/>
  <c r="AB14" i="6" s="1"/>
  <c r="AC14" i="6" s="1"/>
  <c r="AD14" i="6" s="1"/>
  <c r="AE14" i="6" s="1"/>
  <c r="AF14" i="6" s="1"/>
  <c r="P9" i="6"/>
  <c r="T9" i="6"/>
  <c r="X9" i="6"/>
  <c r="AB9" i="6"/>
  <c r="AF9" i="6"/>
  <c r="AJ9" i="6"/>
  <c r="AN9" i="6"/>
  <c r="AR9" i="6"/>
  <c r="AV9" i="6"/>
  <c r="AZ9" i="6"/>
  <c r="BD9" i="6"/>
  <c r="BH9" i="6"/>
  <c r="M10" i="6"/>
  <c r="Q10" i="6"/>
  <c r="U10" i="6"/>
  <c r="Y10" i="6"/>
  <c r="AC10" i="6"/>
  <c r="AG10" i="6"/>
  <c r="AK10" i="6"/>
  <c r="AO10" i="6"/>
  <c r="AS10" i="6"/>
  <c r="AW10" i="6"/>
  <c r="BA10" i="6"/>
  <c r="BE10" i="6"/>
  <c r="BI10" i="6"/>
  <c r="AH8" i="6"/>
  <c r="AL8" i="6"/>
  <c r="AP8" i="6"/>
  <c r="AT8" i="6"/>
  <c r="AX8" i="6"/>
  <c r="BB8" i="6"/>
  <c r="BF8" i="6"/>
  <c r="BJ8" i="6"/>
  <c r="AJ7" i="6"/>
  <c r="AN7" i="6"/>
  <c r="AR7" i="6"/>
  <c r="AV7" i="6"/>
  <c r="AZ7" i="6"/>
  <c r="BD7" i="6"/>
  <c r="BH7" i="6"/>
  <c r="AJ6" i="6"/>
  <c r="AN6" i="6"/>
  <c r="AR6" i="6"/>
  <c r="AV6" i="6"/>
  <c r="AZ6" i="6"/>
  <c r="BD6" i="6"/>
  <c r="BH6" i="6"/>
  <c r="AJ5" i="6"/>
  <c r="AN5" i="6"/>
  <c r="AR5" i="6"/>
  <c r="AV5" i="6"/>
  <c r="AZ5" i="6"/>
  <c r="BD5" i="6"/>
  <c r="BH5" i="6"/>
  <c r="AO6" i="6"/>
  <c r="BA6" i="6"/>
  <c r="AG5" i="6"/>
  <c r="AS5" i="6"/>
  <c r="BA5" i="6"/>
  <c r="AM17" i="6"/>
  <c r="AN25" i="6"/>
  <c r="BE16" i="6"/>
  <c r="BC15" i="6"/>
  <c r="AM23" i="6"/>
  <c r="AU23" i="6"/>
  <c r="BG23" i="6"/>
  <c r="AK24" i="6"/>
  <c r="AW24" i="6"/>
  <c r="BI24" i="6"/>
  <c r="AK14" i="6"/>
  <c r="AS14" i="6"/>
  <c r="BE14" i="6"/>
  <c r="N9" i="6"/>
  <c r="Z9" i="6"/>
  <c r="AH9" i="6"/>
  <c r="AT9" i="6"/>
  <c r="BF9" i="6"/>
  <c r="W10" i="6"/>
  <c r="AM10" i="6"/>
  <c r="AY10" i="6"/>
  <c r="BG10" i="6"/>
  <c r="AN8" i="6"/>
  <c r="AZ8" i="6"/>
  <c r="BH8" i="6"/>
  <c r="AP7" i="6"/>
  <c r="BB7" i="6"/>
  <c r="BJ7" i="6"/>
  <c r="AP6" i="6"/>
  <c r="AP34" i="6" s="1"/>
  <c r="BB6" i="6"/>
  <c r="AH5" i="6"/>
  <c r="AT5" i="6"/>
  <c r="BB5" i="6"/>
  <c r="AD27" i="6"/>
  <c r="BJ27" i="6"/>
  <c r="AR28" i="6"/>
  <c r="X18" i="6"/>
  <c r="BA18" i="6"/>
  <c r="T19" i="6"/>
  <c r="AJ19" i="6"/>
  <c r="AZ19" i="6"/>
  <c r="AI26" i="6"/>
  <c r="AY26" i="6"/>
  <c r="AI17" i="6"/>
  <c r="AY17" i="6"/>
  <c r="AJ25" i="6"/>
  <c r="AZ25" i="6"/>
  <c r="AK16" i="6"/>
  <c r="BA16" i="6"/>
  <c r="AK15" i="6"/>
  <c r="AS15" i="6"/>
  <c r="BA15" i="6"/>
  <c r="BF15" i="6"/>
  <c r="BJ15" i="6"/>
  <c r="AH23" i="6"/>
  <c r="AL23" i="6"/>
  <c r="AP23" i="6"/>
  <c r="AT23" i="6"/>
  <c r="AX23" i="6"/>
  <c r="BB23" i="6"/>
  <c r="BF23" i="6"/>
  <c r="BJ23" i="6"/>
  <c r="AJ24" i="6"/>
  <c r="AN24" i="6"/>
  <c r="AR24" i="6"/>
  <c r="AV24" i="6"/>
  <c r="AZ24" i="6"/>
  <c r="BD24" i="6"/>
  <c r="BH24" i="6"/>
  <c r="AJ14" i="6"/>
  <c r="AN14" i="6"/>
  <c r="AR14" i="6"/>
  <c r="AV14" i="6"/>
  <c r="AZ14" i="6"/>
  <c r="BD14" i="6"/>
  <c r="BH14" i="6"/>
  <c r="M9" i="6"/>
  <c r="Q9" i="6"/>
  <c r="U9" i="6"/>
  <c r="Y9" i="6"/>
  <c r="AC9" i="6"/>
  <c r="AG9" i="6"/>
  <c r="AK9" i="6"/>
  <c r="AO9" i="6"/>
  <c r="AS9" i="6"/>
  <c r="AW9" i="6"/>
  <c r="BA9" i="6"/>
  <c r="BE9" i="6"/>
  <c r="BI9" i="6"/>
  <c r="N10" i="6"/>
  <c r="R10" i="6"/>
  <c r="V10" i="6"/>
  <c r="Z10" i="6"/>
  <c r="AD10" i="6"/>
  <c r="AH10" i="6"/>
  <c r="AL10" i="6"/>
  <c r="AP10" i="6"/>
  <c r="AT10" i="6"/>
  <c r="AX10" i="6"/>
  <c r="BB10" i="6"/>
  <c r="BF10" i="6"/>
  <c r="BJ10" i="6"/>
  <c r="AI8" i="6"/>
  <c r="AM8" i="6"/>
  <c r="AQ8" i="6"/>
  <c r="AU8" i="6"/>
  <c r="AY8" i="6"/>
  <c r="BC8" i="6"/>
  <c r="BG8" i="6"/>
  <c r="AG7" i="6"/>
  <c r="AK7" i="6"/>
  <c r="AO7" i="6"/>
  <c r="AS7" i="6"/>
  <c r="AW7" i="6"/>
  <c r="BA7" i="6"/>
  <c r="BE7" i="6"/>
  <c r="BI7" i="6"/>
  <c r="AK6" i="6"/>
  <c r="AW6" i="6"/>
  <c r="BI6" i="6"/>
  <c r="AO5" i="6"/>
  <c r="BI5" i="6"/>
  <c r="AL27" i="6"/>
  <c r="T28" i="6"/>
  <c r="AZ28" i="6"/>
  <c r="AF18" i="6"/>
  <c r="BF18" i="6"/>
  <c r="X19" i="6"/>
  <c r="AN19" i="6"/>
  <c r="BD19" i="6"/>
  <c r="AM26" i="6"/>
  <c r="BC17" i="6"/>
  <c r="AO16" i="6"/>
  <c r="AU15" i="6"/>
  <c r="M15" i="6"/>
  <c r="N15" i="6" s="1"/>
  <c r="O15" i="6" s="1"/>
  <c r="P15" i="6" s="1"/>
  <c r="Q15" i="6" s="1"/>
  <c r="R15" i="6" s="1"/>
  <c r="S15" i="6" s="1"/>
  <c r="T15" i="6" s="1"/>
  <c r="U15" i="6" s="1"/>
  <c r="V15" i="6" s="1"/>
  <c r="W15" i="6" s="1"/>
  <c r="X15" i="6" s="1"/>
  <c r="Y15" i="6" s="1"/>
  <c r="Z15" i="6" s="1"/>
  <c r="AA15" i="6" s="1"/>
  <c r="AB15" i="6" s="1"/>
  <c r="AC15" i="6" s="1"/>
  <c r="AD15" i="6" s="1"/>
  <c r="AE15" i="6" s="1"/>
  <c r="AF15" i="6" s="1"/>
  <c r="AQ23" i="6"/>
  <c r="BC23" i="6"/>
  <c r="AO24" i="6"/>
  <c r="BE24" i="6"/>
  <c r="AG14" i="6"/>
  <c r="AO14" i="6"/>
  <c r="AW14" i="6"/>
  <c r="BI14" i="6"/>
  <c r="V9" i="6"/>
  <c r="AP9" i="6"/>
  <c r="BB9" i="6"/>
  <c r="S10" i="6"/>
  <c r="AE10" i="6"/>
  <c r="AQ10" i="6"/>
  <c r="L10" i="6"/>
  <c r="AR8" i="6"/>
  <c r="BD8" i="6"/>
  <c r="AL7" i="6"/>
  <c r="AX7" i="6"/>
  <c r="AL6" i="6"/>
  <c r="AX6" i="6"/>
  <c r="BJ6" i="6"/>
  <c r="AP5" i="6"/>
  <c r="BF5" i="6"/>
  <c r="M5" i="6"/>
  <c r="M24" i="6"/>
  <c r="N24" i="6" s="1"/>
  <c r="O24" i="6" s="1"/>
  <c r="P24" i="6" s="1"/>
  <c r="Q24" i="6" s="1"/>
  <c r="R24" i="6" s="1"/>
  <c r="S24" i="6" s="1"/>
  <c r="T24" i="6" s="1"/>
  <c r="U24" i="6" s="1"/>
  <c r="V24" i="6" s="1"/>
  <c r="W24" i="6" s="1"/>
  <c r="X24" i="6" s="1"/>
  <c r="Y24" i="6" s="1"/>
  <c r="Z24" i="6" s="1"/>
  <c r="AA24" i="6" s="1"/>
  <c r="AB24" i="6" s="1"/>
  <c r="AC24" i="6" s="1"/>
  <c r="AD24" i="6" s="1"/>
  <c r="AE24" i="6" s="1"/>
  <c r="AF24" i="6" s="1"/>
  <c r="M8" i="6"/>
  <c r="C359" i="6"/>
  <c r="D359" i="6"/>
  <c r="E359" i="6"/>
  <c r="F359" i="6"/>
  <c r="G359" i="6"/>
  <c r="C360" i="6"/>
  <c r="D360" i="6"/>
  <c r="E360" i="6"/>
  <c r="F360" i="6"/>
  <c r="G360" i="6"/>
  <c r="C361" i="6"/>
  <c r="D361" i="6"/>
  <c r="E361" i="6"/>
  <c r="F361" i="6"/>
  <c r="G361" i="6"/>
  <c r="C362" i="6"/>
  <c r="D362" i="6"/>
  <c r="E362" i="6"/>
  <c r="F362" i="6"/>
  <c r="G362" i="6"/>
  <c r="C363" i="6"/>
  <c r="D363" i="6"/>
  <c r="E363" i="6"/>
  <c r="F363" i="6"/>
  <c r="G363" i="6"/>
  <c r="C340" i="6"/>
  <c r="D340" i="6"/>
  <c r="E340" i="6"/>
  <c r="F340" i="6"/>
  <c r="G340" i="6"/>
  <c r="C341" i="6"/>
  <c r="D341" i="6"/>
  <c r="E341" i="6"/>
  <c r="F341" i="6"/>
  <c r="G341" i="6"/>
  <c r="C342" i="6"/>
  <c r="D342" i="6"/>
  <c r="E342" i="6"/>
  <c r="F342" i="6"/>
  <c r="G342" i="6"/>
  <c r="C343" i="6"/>
  <c r="D343" i="6"/>
  <c r="E343" i="6"/>
  <c r="F343" i="6"/>
  <c r="G343" i="6"/>
  <c r="C344" i="6"/>
  <c r="D344" i="6"/>
  <c r="E344" i="6"/>
  <c r="F344" i="6"/>
  <c r="G344" i="6"/>
  <c r="C326" i="6"/>
  <c r="D326" i="6"/>
  <c r="E326" i="6"/>
  <c r="F326" i="6"/>
  <c r="G326" i="6"/>
  <c r="C322" i="6"/>
  <c r="D322" i="6"/>
  <c r="E322" i="6"/>
  <c r="F322" i="6"/>
  <c r="G322" i="6"/>
  <c r="C323" i="6"/>
  <c r="D323" i="6"/>
  <c r="E323" i="6"/>
  <c r="F323" i="6"/>
  <c r="G323" i="6"/>
  <c r="C324" i="6"/>
  <c r="D324" i="6"/>
  <c r="E324" i="6"/>
  <c r="F324" i="6"/>
  <c r="G324" i="6"/>
  <c r="C325" i="6"/>
  <c r="D325" i="6"/>
  <c r="E325" i="6"/>
  <c r="F325" i="6"/>
  <c r="G325" i="6"/>
  <c r="N52" i="6" l="1"/>
  <c r="O52" i="6"/>
  <c r="AE52" i="6"/>
  <c r="M52" i="6"/>
  <c r="V52" i="6"/>
  <c r="AD52" i="6"/>
  <c r="S52" i="6"/>
  <c r="P52" i="6"/>
  <c r="X52" i="6"/>
  <c r="U52" i="6"/>
  <c r="Z52" i="6"/>
  <c r="AA52" i="6"/>
  <c r="AC52" i="6"/>
  <c r="R52" i="6"/>
  <c r="AB52" i="6"/>
  <c r="Q52" i="6"/>
  <c r="AH34" i="6"/>
  <c r="AG34" i="6"/>
  <c r="AS43" i="6"/>
  <c r="AG43" i="6"/>
  <c r="AK34" i="6"/>
  <c r="AO34" i="6"/>
  <c r="AT34" i="6"/>
  <c r="AW34" i="6"/>
  <c r="BC43" i="6"/>
  <c r="AM43" i="6"/>
  <c r="AV34" i="6"/>
  <c r="BI34" i="6"/>
  <c r="BH43" i="6"/>
  <c r="AR43" i="6"/>
  <c r="BA34" i="6"/>
  <c r="AO43" i="6"/>
  <c r="BJ34" i="6"/>
  <c r="AX34" i="6"/>
  <c r="BH34" i="6"/>
  <c r="AR34" i="6"/>
  <c r="AU43" i="6"/>
  <c r="AL34" i="6"/>
  <c r="BE43" i="6"/>
  <c r="AZ43" i="6"/>
  <c r="AJ43" i="6"/>
  <c r="BD34" i="6"/>
  <c r="AN34" i="6"/>
  <c r="BG43" i="6"/>
  <c r="AQ43" i="6"/>
  <c r="BF34" i="6"/>
  <c r="AY34" i="6"/>
  <c r="AI34" i="6"/>
  <c r="BB43" i="6"/>
  <c r="AY45" i="6"/>
  <c r="AY36" i="6"/>
  <c r="BA46" i="6"/>
  <c r="BA37" i="6"/>
  <c r="W47" i="6"/>
  <c r="W38" i="6"/>
  <c r="AL44" i="6"/>
  <c r="AL35" i="6"/>
  <c r="AQ38" i="6"/>
  <c r="AQ47" i="6"/>
  <c r="AP46" i="6"/>
  <c r="AP37" i="6"/>
  <c r="AO42" i="6"/>
  <c r="AO33" i="6"/>
  <c r="BI44" i="6"/>
  <c r="BI35" i="6"/>
  <c r="AS44" i="6"/>
  <c r="AS35" i="6"/>
  <c r="BG45" i="6"/>
  <c r="BG36" i="6"/>
  <c r="AQ45" i="6"/>
  <c r="AQ36" i="6"/>
  <c r="BF47" i="6"/>
  <c r="BF38" i="6"/>
  <c r="AP47" i="6"/>
  <c r="AP38" i="6"/>
  <c r="Z47" i="6"/>
  <c r="Z38" i="6"/>
  <c r="BI46" i="6"/>
  <c r="BI37" i="6"/>
  <c r="AS46" i="6"/>
  <c r="AS37" i="6"/>
  <c r="AC46" i="6"/>
  <c r="AC37" i="6"/>
  <c r="M46" i="6"/>
  <c r="M37" i="6"/>
  <c r="BB42" i="6"/>
  <c r="BB33" i="6"/>
  <c r="BH45" i="6"/>
  <c r="BH36" i="6"/>
  <c r="AY47" i="6"/>
  <c r="AY38" i="6"/>
  <c r="AT46" i="6"/>
  <c r="AT37" i="6"/>
  <c r="AW43" i="6"/>
  <c r="AZ42" i="6"/>
  <c r="AZ33" i="6"/>
  <c r="AJ42" i="6"/>
  <c r="AJ33" i="6"/>
  <c r="O6" i="6"/>
  <c r="N34" i="6"/>
  <c r="N43" i="6"/>
  <c r="AV35" i="6"/>
  <c r="AV44" i="6"/>
  <c r="BJ45" i="6"/>
  <c r="BJ36" i="6"/>
  <c r="AT45" i="6"/>
  <c r="AT36" i="6"/>
  <c r="BI47" i="6"/>
  <c r="BI38" i="6"/>
  <c r="AS47" i="6"/>
  <c r="AS38" i="6"/>
  <c r="AC47" i="6"/>
  <c r="AC38" i="6"/>
  <c r="M47" i="6"/>
  <c r="M38" i="6"/>
  <c r="AV46" i="6"/>
  <c r="AV37" i="6"/>
  <c r="AF46" i="6"/>
  <c r="AF37" i="6"/>
  <c r="P46" i="6"/>
  <c r="P37" i="6"/>
  <c r="AY43" i="6"/>
  <c r="AI43" i="6"/>
  <c r="AX42" i="6"/>
  <c r="AX33" i="6"/>
  <c r="AV45" i="6"/>
  <c r="AV36" i="6"/>
  <c r="AI47" i="6"/>
  <c r="AI38" i="6"/>
  <c r="AX46" i="6"/>
  <c r="AX37" i="6"/>
  <c r="AK42" i="6"/>
  <c r="AK33" i="6"/>
  <c r="BG42" i="6"/>
  <c r="BG33" i="6"/>
  <c r="AQ42" i="6"/>
  <c r="AQ33" i="6"/>
  <c r="BG34" i="6"/>
  <c r="AQ34" i="6"/>
  <c r="BG44" i="6"/>
  <c r="BG35" i="6"/>
  <c r="AQ44" i="6"/>
  <c r="AQ35" i="6"/>
  <c r="BE45" i="6"/>
  <c r="BE36" i="6"/>
  <c r="AO36" i="6"/>
  <c r="AO45" i="6"/>
  <c r="BD47" i="6"/>
  <c r="BD38" i="6"/>
  <c r="AN47" i="6"/>
  <c r="AN38" i="6"/>
  <c r="X47" i="6"/>
  <c r="X38" i="6"/>
  <c r="BG46" i="6"/>
  <c r="BG37" i="6"/>
  <c r="AQ46" i="6"/>
  <c r="AQ37" i="6"/>
  <c r="AA46" i="6"/>
  <c r="AA37" i="6"/>
  <c r="BJ43" i="6"/>
  <c r="AT43" i="6"/>
  <c r="N5" i="6"/>
  <c r="M42" i="6"/>
  <c r="M33" i="6"/>
  <c r="BD45" i="6"/>
  <c r="BD36" i="6"/>
  <c r="AE47" i="6"/>
  <c r="AE38" i="6"/>
  <c r="V46" i="6"/>
  <c r="V37" i="6"/>
  <c r="BE44" i="6"/>
  <c r="BE35" i="6"/>
  <c r="AO44" i="6"/>
  <c r="AO35" i="6"/>
  <c r="BC45" i="6"/>
  <c r="BC36" i="6"/>
  <c r="AM45" i="6"/>
  <c r="AM36" i="6"/>
  <c r="BB47" i="6"/>
  <c r="BB38" i="6"/>
  <c r="AL47" i="6"/>
  <c r="AL38" i="6"/>
  <c r="V47" i="6"/>
  <c r="V38" i="6"/>
  <c r="BE46" i="6"/>
  <c r="BE37" i="6"/>
  <c r="AO46" i="6"/>
  <c r="AO37" i="6"/>
  <c r="Y46" i="6"/>
  <c r="Y37" i="6"/>
  <c r="BD43" i="6"/>
  <c r="AN43" i="6"/>
  <c r="AT33" i="6"/>
  <c r="AT42" i="6"/>
  <c r="BJ44" i="6"/>
  <c r="BJ35" i="6"/>
  <c r="AZ45" i="6"/>
  <c r="AZ36" i="6"/>
  <c r="AM47" i="6"/>
  <c r="AM38" i="6"/>
  <c r="AH46" i="6"/>
  <c r="AH37" i="6"/>
  <c r="AK43" i="6"/>
  <c r="BA42" i="6"/>
  <c r="BA33" i="6"/>
  <c r="AV42" i="6"/>
  <c r="AV33" i="6"/>
  <c r="BH35" i="6"/>
  <c r="BH44" i="6"/>
  <c r="AR35" i="6"/>
  <c r="AR44" i="6"/>
  <c r="BF45" i="6"/>
  <c r="BF36" i="6"/>
  <c r="AP45" i="6"/>
  <c r="AP36" i="6"/>
  <c r="BE47" i="6"/>
  <c r="BE38" i="6"/>
  <c r="AO47" i="6"/>
  <c r="AO38" i="6"/>
  <c r="Y47" i="6"/>
  <c r="Y38" i="6"/>
  <c r="BH37" i="6"/>
  <c r="BH46" i="6"/>
  <c r="AR37" i="6"/>
  <c r="AR46" i="6"/>
  <c r="AB37" i="6"/>
  <c r="AB46" i="6"/>
  <c r="AL42" i="6"/>
  <c r="AL33" i="6"/>
  <c r="BF44" i="6"/>
  <c r="BF35" i="6"/>
  <c r="AJ45" i="6"/>
  <c r="AJ36" i="6"/>
  <c r="AA38" i="6"/>
  <c r="AA47" i="6"/>
  <c r="AL46" i="6"/>
  <c r="AL37" i="6"/>
  <c r="BA43" i="6"/>
  <c r="BE34" i="6"/>
  <c r="BC42" i="6"/>
  <c r="BC33" i="6"/>
  <c r="AM42" i="6"/>
  <c r="AM33" i="6"/>
  <c r="BC34" i="6"/>
  <c r="AM34" i="6"/>
  <c r="BC44" i="6"/>
  <c r="BC35" i="6"/>
  <c r="AM44" i="6"/>
  <c r="AM35" i="6"/>
  <c r="BA36" i="6"/>
  <c r="BA45" i="6"/>
  <c r="AK36" i="6"/>
  <c r="AK45" i="6"/>
  <c r="AZ47" i="6"/>
  <c r="AZ38" i="6"/>
  <c r="AJ47" i="6"/>
  <c r="AJ38" i="6"/>
  <c r="T47" i="6"/>
  <c r="T38" i="6"/>
  <c r="BC46" i="6"/>
  <c r="BC37" i="6"/>
  <c r="AM46" i="6"/>
  <c r="AM37" i="6"/>
  <c r="W46" i="6"/>
  <c r="W37" i="6"/>
  <c r="BF43" i="6"/>
  <c r="AP43" i="6"/>
  <c r="BF33" i="6"/>
  <c r="BF42" i="6"/>
  <c r="AR45" i="6"/>
  <c r="AR36" i="6"/>
  <c r="BA44" i="6"/>
  <c r="BA35" i="6"/>
  <c r="AI45" i="6"/>
  <c r="AI36" i="6"/>
  <c r="R47" i="6"/>
  <c r="R38" i="6"/>
  <c r="U46" i="6"/>
  <c r="U37" i="6"/>
  <c r="BB44" i="6"/>
  <c r="BB35" i="6"/>
  <c r="Z46" i="6"/>
  <c r="Z37" i="6"/>
  <c r="AS42" i="6"/>
  <c r="AS33" i="6"/>
  <c r="AR42" i="6"/>
  <c r="AR33" i="6"/>
  <c r="BD35" i="6"/>
  <c r="BD44" i="6"/>
  <c r="BB45" i="6"/>
  <c r="BB36" i="6"/>
  <c r="BA47" i="6"/>
  <c r="BA38" i="6"/>
  <c r="U47" i="6"/>
  <c r="U38" i="6"/>
  <c r="AN46" i="6"/>
  <c r="AN37" i="6"/>
  <c r="AT44" i="6"/>
  <c r="AT35" i="6"/>
  <c r="BC47" i="6"/>
  <c r="BC38" i="6"/>
  <c r="O47" i="6"/>
  <c r="O38" i="6"/>
  <c r="AD46" i="6"/>
  <c r="AD37" i="6"/>
  <c r="BE42" i="6"/>
  <c r="BE33" i="6"/>
  <c r="AS34" i="6"/>
  <c r="AY42" i="6"/>
  <c r="AY33" i="6"/>
  <c r="AI42" i="6"/>
  <c r="AI33" i="6"/>
  <c r="AY44" i="6"/>
  <c r="AY35" i="6"/>
  <c r="AI44" i="6"/>
  <c r="AI35" i="6"/>
  <c r="AW36" i="6"/>
  <c r="AW45" i="6"/>
  <c r="AG36" i="6"/>
  <c r="AG45" i="6"/>
  <c r="AV47" i="6"/>
  <c r="AV38" i="6"/>
  <c r="AF47" i="6"/>
  <c r="AF38" i="6"/>
  <c r="P47" i="6"/>
  <c r="P38" i="6"/>
  <c r="AY46" i="6"/>
  <c r="AY37" i="6"/>
  <c r="AI46" i="6"/>
  <c r="AI37" i="6"/>
  <c r="S46" i="6"/>
  <c r="S37" i="6"/>
  <c r="AL43" i="6"/>
  <c r="S47" i="6"/>
  <c r="S38" i="6"/>
  <c r="AK44" i="6"/>
  <c r="AK35" i="6"/>
  <c r="AX47" i="6"/>
  <c r="AX38" i="6"/>
  <c r="AH47" i="6"/>
  <c r="AH38" i="6"/>
  <c r="AK46" i="6"/>
  <c r="AK37" i="6"/>
  <c r="AH42" i="6"/>
  <c r="AH33" i="6"/>
  <c r="AN45" i="6"/>
  <c r="AN36" i="6"/>
  <c r="BH42" i="6"/>
  <c r="BH33" i="6"/>
  <c r="AN35" i="6"/>
  <c r="AN44" i="6"/>
  <c r="AL45" i="6"/>
  <c r="AL36" i="6"/>
  <c r="AK47" i="6"/>
  <c r="AK38" i="6"/>
  <c r="BD46" i="6"/>
  <c r="BD37" i="6"/>
  <c r="X46" i="6"/>
  <c r="X37" i="6"/>
  <c r="N8" i="6"/>
  <c r="M45" i="6"/>
  <c r="M36" i="6"/>
  <c r="AP33" i="6"/>
  <c r="AP42" i="6"/>
  <c r="AX44" i="6"/>
  <c r="AX35" i="6"/>
  <c r="BB46" i="6"/>
  <c r="BB37" i="6"/>
  <c r="BI42" i="6"/>
  <c r="BI33" i="6"/>
  <c r="AW44" i="6"/>
  <c r="AW35" i="6"/>
  <c r="AG44" i="6"/>
  <c r="AG35" i="6"/>
  <c r="AU45" i="6"/>
  <c r="AU36" i="6"/>
  <c r="BJ47" i="6"/>
  <c r="BJ38" i="6"/>
  <c r="AT47" i="6"/>
  <c r="AT38" i="6"/>
  <c r="AD47" i="6"/>
  <c r="AD38" i="6"/>
  <c r="N47" i="6"/>
  <c r="N38" i="6"/>
  <c r="AW46" i="6"/>
  <c r="AW37" i="6"/>
  <c r="AG46" i="6"/>
  <c r="AG37" i="6"/>
  <c r="Q46" i="6"/>
  <c r="Q37" i="6"/>
  <c r="AV43" i="6"/>
  <c r="BB34" i="6"/>
  <c r="AP44" i="6"/>
  <c r="AP35" i="6"/>
  <c r="BG38" i="6"/>
  <c r="BG47" i="6"/>
  <c r="BF46" i="6"/>
  <c r="BF37" i="6"/>
  <c r="N46" i="6"/>
  <c r="N37" i="6"/>
  <c r="BI43" i="6"/>
  <c r="AG42" i="6"/>
  <c r="AG33" i="6"/>
  <c r="BD42" i="6"/>
  <c r="BD33" i="6"/>
  <c r="AN42" i="6"/>
  <c r="AN33" i="6"/>
  <c r="AZ34" i="6"/>
  <c r="AJ34" i="6"/>
  <c r="AZ35" i="6"/>
  <c r="AZ44" i="6"/>
  <c r="AJ35" i="6"/>
  <c r="AJ44" i="6"/>
  <c r="AX45" i="6"/>
  <c r="AX36" i="6"/>
  <c r="AH45" i="6"/>
  <c r="AH36" i="6"/>
  <c r="AW47" i="6"/>
  <c r="AW38" i="6"/>
  <c r="AG47" i="6"/>
  <c r="AG38" i="6"/>
  <c r="Q47" i="6"/>
  <c r="Q38" i="6"/>
  <c r="AZ46" i="6"/>
  <c r="AZ37" i="6"/>
  <c r="AJ46" i="6"/>
  <c r="AJ37" i="6"/>
  <c r="T46" i="6"/>
  <c r="T37" i="6"/>
  <c r="BJ33" i="6"/>
  <c r="BJ42" i="6"/>
  <c r="AH44" i="6"/>
  <c r="AH35" i="6"/>
  <c r="AU47" i="6"/>
  <c r="AU38" i="6"/>
  <c r="BJ46" i="6"/>
  <c r="BJ37" i="6"/>
  <c r="R46" i="6"/>
  <c r="R37" i="6"/>
  <c r="AW42" i="6"/>
  <c r="AW33" i="6"/>
  <c r="AU42" i="6"/>
  <c r="AU33" i="6"/>
  <c r="M34" i="6"/>
  <c r="M43" i="6"/>
  <c r="AU34" i="6"/>
  <c r="N7" i="6"/>
  <c r="M35" i="6"/>
  <c r="M44" i="6"/>
  <c r="AU44" i="6"/>
  <c r="AU35" i="6"/>
  <c r="BI36" i="6"/>
  <c r="BI45" i="6"/>
  <c r="AS36" i="6"/>
  <c r="AS45" i="6"/>
  <c r="BH47" i="6"/>
  <c r="BH38" i="6"/>
  <c r="AR47" i="6"/>
  <c r="AR38" i="6"/>
  <c r="AB47" i="6"/>
  <c r="AB38" i="6"/>
  <c r="AU46" i="6"/>
  <c r="AU37" i="6"/>
  <c r="AE46" i="6"/>
  <c r="AE37" i="6"/>
  <c r="O46" i="6"/>
  <c r="O37" i="6"/>
  <c r="AX43" i="6"/>
  <c r="AH43" i="6"/>
  <c r="H361" i="6"/>
  <c r="H341" i="6"/>
  <c r="H362" i="6"/>
  <c r="H343" i="6"/>
  <c r="H360" i="6"/>
  <c r="H359" i="6"/>
  <c r="H344" i="6"/>
  <c r="H326" i="6"/>
  <c r="H363" i="6"/>
  <c r="H325" i="6"/>
  <c r="H324" i="6"/>
  <c r="H323" i="6"/>
  <c r="H322" i="6"/>
  <c r="H340" i="6"/>
  <c r="H342" i="6"/>
  <c r="F52" i="1"/>
  <c r="C75" i="6"/>
  <c r="C84" i="6"/>
  <c r="C93" i="6"/>
  <c r="C41" i="6"/>
  <c r="C32" i="6"/>
  <c r="C23" i="6"/>
  <c r="D135" i="6"/>
  <c r="D136" i="6"/>
  <c r="D137" i="6"/>
  <c r="D138" i="6"/>
  <c r="D139" i="6"/>
  <c r="D140" i="6"/>
  <c r="D141" i="6"/>
  <c r="D142" i="6"/>
  <c r="D143" i="6"/>
  <c r="D144" i="6"/>
  <c r="D134" i="6"/>
  <c r="D148" i="6"/>
  <c r="D149" i="6"/>
  <c r="D150" i="6"/>
  <c r="D151" i="6"/>
  <c r="D152" i="6"/>
  <c r="D153" i="6"/>
  <c r="D154" i="6"/>
  <c r="D155" i="6"/>
  <c r="D156" i="6"/>
  <c r="D157" i="6"/>
  <c r="D147" i="6"/>
  <c r="D349" i="6"/>
  <c r="D350" i="6"/>
  <c r="D351" i="6"/>
  <c r="D352" i="6"/>
  <c r="D353" i="6"/>
  <c r="D354" i="6"/>
  <c r="D355" i="6"/>
  <c r="D356" i="6"/>
  <c r="D357" i="6"/>
  <c r="D358" i="6"/>
  <c r="D348" i="6"/>
  <c r="D330" i="6"/>
  <c r="D331" i="6"/>
  <c r="D332" i="6"/>
  <c r="D333" i="6"/>
  <c r="D334" i="6"/>
  <c r="D335" i="6"/>
  <c r="D336" i="6"/>
  <c r="D337" i="6"/>
  <c r="D338" i="6"/>
  <c r="D339" i="6"/>
  <c r="D329" i="6"/>
  <c r="D312" i="6"/>
  <c r="D313" i="6"/>
  <c r="D314" i="6"/>
  <c r="D315" i="6"/>
  <c r="D316" i="6"/>
  <c r="D317" i="6"/>
  <c r="D318" i="6"/>
  <c r="D319" i="6"/>
  <c r="D320" i="6"/>
  <c r="D321" i="6"/>
  <c r="D311" i="6"/>
  <c r="D23" i="6"/>
  <c r="E349" i="6"/>
  <c r="E350" i="6"/>
  <c r="E351" i="6"/>
  <c r="E352" i="6"/>
  <c r="E353" i="6"/>
  <c r="E354" i="6"/>
  <c r="E355" i="6"/>
  <c r="E356" i="6"/>
  <c r="E357" i="6"/>
  <c r="E358" i="6"/>
  <c r="E348" i="6"/>
  <c r="E330" i="6"/>
  <c r="E331" i="6"/>
  <c r="E332" i="6"/>
  <c r="E333" i="6"/>
  <c r="E334" i="6"/>
  <c r="E335" i="6"/>
  <c r="E336" i="6"/>
  <c r="E337" i="6"/>
  <c r="E338" i="6"/>
  <c r="E339" i="6"/>
  <c r="E329" i="6"/>
  <c r="E312" i="6"/>
  <c r="E313" i="6"/>
  <c r="E314" i="6"/>
  <c r="E315" i="6"/>
  <c r="E316" i="6"/>
  <c r="E317" i="6"/>
  <c r="E318" i="6"/>
  <c r="E319" i="6"/>
  <c r="E320" i="6"/>
  <c r="E321" i="6"/>
  <c r="E311" i="6"/>
  <c r="G349" i="6"/>
  <c r="G350" i="6"/>
  <c r="G351" i="6"/>
  <c r="G352" i="6"/>
  <c r="G353" i="6"/>
  <c r="G354" i="6"/>
  <c r="G355" i="6"/>
  <c r="G356" i="6"/>
  <c r="G357" i="6"/>
  <c r="G358" i="6"/>
  <c r="G348" i="6"/>
  <c r="G330" i="6"/>
  <c r="G331" i="6"/>
  <c r="G332" i="6"/>
  <c r="G333" i="6"/>
  <c r="G334" i="6"/>
  <c r="G335" i="6"/>
  <c r="G336" i="6"/>
  <c r="G337" i="6"/>
  <c r="G338" i="6"/>
  <c r="G339" i="6"/>
  <c r="G329" i="6"/>
  <c r="G312" i="6"/>
  <c r="G313" i="6"/>
  <c r="G314" i="6"/>
  <c r="G315" i="6"/>
  <c r="G316" i="6"/>
  <c r="G317" i="6"/>
  <c r="G318" i="6"/>
  <c r="G319" i="6"/>
  <c r="G320" i="6"/>
  <c r="G321" i="6"/>
  <c r="G311" i="6"/>
  <c r="F329" i="6"/>
  <c r="F349" i="6"/>
  <c r="F350" i="6"/>
  <c r="F351" i="6"/>
  <c r="F352" i="6"/>
  <c r="F353" i="6"/>
  <c r="F354" i="6"/>
  <c r="F355" i="6"/>
  <c r="F356" i="6"/>
  <c r="F357" i="6"/>
  <c r="F358" i="6"/>
  <c r="F348" i="6"/>
  <c r="F330" i="6"/>
  <c r="F331" i="6"/>
  <c r="F332" i="6"/>
  <c r="F333" i="6"/>
  <c r="F334" i="6"/>
  <c r="F335" i="6"/>
  <c r="F336" i="6"/>
  <c r="F337" i="6"/>
  <c r="F338" i="6"/>
  <c r="F339" i="6"/>
  <c r="F312" i="6"/>
  <c r="F313" i="6"/>
  <c r="F314" i="6"/>
  <c r="F315" i="6"/>
  <c r="F316" i="6"/>
  <c r="F317" i="6"/>
  <c r="F318" i="6"/>
  <c r="F319" i="6"/>
  <c r="F320" i="6"/>
  <c r="F321" i="6"/>
  <c r="F311" i="6"/>
  <c r="C358" i="6"/>
  <c r="C357" i="6"/>
  <c r="C356" i="6"/>
  <c r="C355" i="6"/>
  <c r="C354" i="6"/>
  <c r="C353" i="6"/>
  <c r="C352" i="6"/>
  <c r="C351" i="6"/>
  <c r="C350" i="6"/>
  <c r="C349" i="6"/>
  <c r="C348" i="6"/>
  <c r="H347" i="6"/>
  <c r="G347" i="6"/>
  <c r="F347" i="6"/>
  <c r="E347" i="6"/>
  <c r="D347" i="6"/>
  <c r="C347" i="6"/>
  <c r="C339" i="6"/>
  <c r="C338" i="6"/>
  <c r="C337" i="6"/>
  <c r="C336" i="6"/>
  <c r="C335" i="6"/>
  <c r="C334" i="6"/>
  <c r="C333" i="6"/>
  <c r="C332" i="6"/>
  <c r="C331" i="6"/>
  <c r="C330" i="6"/>
  <c r="C329" i="6"/>
  <c r="H328" i="6"/>
  <c r="G328" i="6"/>
  <c r="F328" i="6"/>
  <c r="E328" i="6"/>
  <c r="D328" i="6"/>
  <c r="C328" i="6"/>
  <c r="C321" i="6"/>
  <c r="C320" i="6"/>
  <c r="C319" i="6"/>
  <c r="C318" i="6"/>
  <c r="C317" i="6"/>
  <c r="C316" i="6"/>
  <c r="C315" i="6"/>
  <c r="C314" i="6"/>
  <c r="C313" i="6"/>
  <c r="C312" i="6"/>
  <c r="C311" i="6"/>
  <c r="H310" i="6"/>
  <c r="G310" i="6"/>
  <c r="F310" i="6"/>
  <c r="E310" i="6"/>
  <c r="D310" i="6"/>
  <c r="C310" i="6"/>
  <c r="D275" i="6"/>
  <c r="D276" i="6"/>
  <c r="D277" i="6"/>
  <c r="D278" i="6"/>
  <c r="D279" i="6"/>
  <c r="D280" i="6"/>
  <c r="D281" i="6"/>
  <c r="D282" i="6"/>
  <c r="D283" i="6"/>
  <c r="D284" i="6"/>
  <c r="D274" i="6"/>
  <c r="D262" i="6"/>
  <c r="D263" i="6"/>
  <c r="D264" i="6"/>
  <c r="D265" i="6"/>
  <c r="D266" i="6"/>
  <c r="D267" i="6"/>
  <c r="D268" i="6"/>
  <c r="D269" i="6"/>
  <c r="D270" i="6"/>
  <c r="D271" i="6"/>
  <c r="D261" i="6"/>
  <c r="D249" i="6"/>
  <c r="D250" i="6"/>
  <c r="D251" i="6"/>
  <c r="D252" i="6"/>
  <c r="D253" i="6"/>
  <c r="D254" i="6"/>
  <c r="D255" i="6"/>
  <c r="D256" i="6"/>
  <c r="D257" i="6"/>
  <c r="D258" i="6"/>
  <c r="D248" i="6"/>
  <c r="C284" i="6"/>
  <c r="C283" i="6"/>
  <c r="C282" i="6"/>
  <c r="C281" i="6"/>
  <c r="C280" i="6"/>
  <c r="C279" i="6"/>
  <c r="C278" i="6"/>
  <c r="C277" i="6"/>
  <c r="C276" i="6"/>
  <c r="C275" i="6"/>
  <c r="C274" i="6"/>
  <c r="H273" i="6"/>
  <c r="G273" i="6"/>
  <c r="F273" i="6"/>
  <c r="E273" i="6"/>
  <c r="D273" i="6"/>
  <c r="C273" i="6"/>
  <c r="C271" i="6"/>
  <c r="C270" i="6"/>
  <c r="C269" i="6"/>
  <c r="C268" i="6"/>
  <c r="C267" i="6"/>
  <c r="C266" i="6"/>
  <c r="C265" i="6"/>
  <c r="C264" i="6"/>
  <c r="C263" i="6"/>
  <c r="C262" i="6"/>
  <c r="C261" i="6"/>
  <c r="H260" i="6"/>
  <c r="G260" i="6"/>
  <c r="F260" i="6"/>
  <c r="E260" i="6"/>
  <c r="D260" i="6"/>
  <c r="C260" i="6"/>
  <c r="C258" i="6"/>
  <c r="C257" i="6"/>
  <c r="C256" i="6"/>
  <c r="C255" i="6"/>
  <c r="C254" i="6"/>
  <c r="C253" i="6"/>
  <c r="C252" i="6"/>
  <c r="C251" i="6"/>
  <c r="C250" i="6"/>
  <c r="C249" i="6"/>
  <c r="C248" i="6"/>
  <c r="H247" i="6"/>
  <c r="G247" i="6"/>
  <c r="F247" i="6"/>
  <c r="E247" i="6"/>
  <c r="D247" i="6"/>
  <c r="C247" i="6"/>
  <c r="D211" i="6"/>
  <c r="D212" i="6"/>
  <c r="D213" i="6"/>
  <c r="D214" i="6"/>
  <c r="D215" i="6"/>
  <c r="D216" i="6"/>
  <c r="D217" i="6"/>
  <c r="D218" i="6"/>
  <c r="D219" i="6"/>
  <c r="D220" i="6"/>
  <c r="D210" i="6"/>
  <c r="D198" i="6"/>
  <c r="D199" i="6"/>
  <c r="D200" i="6"/>
  <c r="D201" i="6"/>
  <c r="D202" i="6"/>
  <c r="D203" i="6"/>
  <c r="D204" i="6"/>
  <c r="D205" i="6"/>
  <c r="D206" i="6"/>
  <c r="D207" i="6"/>
  <c r="D197" i="6"/>
  <c r="D185" i="6"/>
  <c r="D186" i="6"/>
  <c r="D187" i="6"/>
  <c r="D188" i="6"/>
  <c r="D189" i="6"/>
  <c r="D190" i="6"/>
  <c r="D191" i="6"/>
  <c r="D192" i="6"/>
  <c r="D193" i="6"/>
  <c r="D194" i="6"/>
  <c r="D184" i="6"/>
  <c r="C220" i="6"/>
  <c r="C219" i="6"/>
  <c r="C218" i="6"/>
  <c r="C217" i="6"/>
  <c r="C216" i="6"/>
  <c r="C215" i="6"/>
  <c r="C214" i="6"/>
  <c r="C213" i="6"/>
  <c r="C212" i="6"/>
  <c r="C211" i="6"/>
  <c r="C210" i="6"/>
  <c r="H209" i="6"/>
  <c r="G209" i="6"/>
  <c r="F209" i="6"/>
  <c r="E209" i="6"/>
  <c r="D209" i="6"/>
  <c r="C209" i="6"/>
  <c r="C207" i="6"/>
  <c r="C206" i="6"/>
  <c r="C205" i="6"/>
  <c r="C204" i="6"/>
  <c r="C203" i="6"/>
  <c r="C202" i="6"/>
  <c r="C201" i="6"/>
  <c r="C200" i="6"/>
  <c r="C199" i="6"/>
  <c r="C198" i="6"/>
  <c r="C197" i="6"/>
  <c r="H196" i="6"/>
  <c r="G196" i="6"/>
  <c r="F196" i="6"/>
  <c r="E196" i="6"/>
  <c r="D196" i="6"/>
  <c r="C196" i="6"/>
  <c r="C194" i="6"/>
  <c r="C193" i="6"/>
  <c r="C192" i="6"/>
  <c r="C191" i="6"/>
  <c r="C190" i="6"/>
  <c r="C189" i="6"/>
  <c r="C188" i="6"/>
  <c r="C187" i="6"/>
  <c r="C186" i="6"/>
  <c r="C185" i="6"/>
  <c r="C184" i="6"/>
  <c r="H183" i="6"/>
  <c r="G183" i="6"/>
  <c r="F183" i="6"/>
  <c r="E183" i="6"/>
  <c r="D183" i="6"/>
  <c r="C183" i="6"/>
  <c r="C153" i="6"/>
  <c r="C154" i="6"/>
  <c r="C155" i="6"/>
  <c r="C156" i="6"/>
  <c r="C157" i="6"/>
  <c r="D121" i="6"/>
  <c r="D122" i="6"/>
  <c r="D123" i="6"/>
  <c r="D124" i="6"/>
  <c r="D125" i="6"/>
  <c r="D126" i="6"/>
  <c r="D127" i="6"/>
  <c r="D128" i="6"/>
  <c r="D129" i="6"/>
  <c r="D130" i="6"/>
  <c r="C139" i="6"/>
  <c r="C140" i="6"/>
  <c r="C141" i="6"/>
  <c r="C142" i="6"/>
  <c r="C143" i="6"/>
  <c r="C144" i="6"/>
  <c r="D131" i="6"/>
  <c r="C121" i="6"/>
  <c r="C122" i="6"/>
  <c r="C123" i="6"/>
  <c r="C130" i="6"/>
  <c r="C131" i="6"/>
  <c r="C152" i="6"/>
  <c r="C151" i="6"/>
  <c r="C150" i="6"/>
  <c r="C149" i="6"/>
  <c r="C148" i="6"/>
  <c r="C147" i="6"/>
  <c r="H146" i="6"/>
  <c r="G146" i="6"/>
  <c r="F146" i="6"/>
  <c r="E146" i="6"/>
  <c r="D146" i="6"/>
  <c r="C146" i="6"/>
  <c r="C138" i="6"/>
  <c r="C137" i="6"/>
  <c r="C136" i="6"/>
  <c r="C135" i="6"/>
  <c r="C134" i="6"/>
  <c r="H133" i="6"/>
  <c r="G133" i="6"/>
  <c r="F133" i="6"/>
  <c r="E133" i="6"/>
  <c r="D133" i="6"/>
  <c r="C133" i="6"/>
  <c r="C129" i="6"/>
  <c r="C128" i="6"/>
  <c r="C127" i="6"/>
  <c r="C126" i="6"/>
  <c r="C125" i="6"/>
  <c r="C124" i="6"/>
  <c r="H120" i="6"/>
  <c r="G120" i="6"/>
  <c r="F120" i="6"/>
  <c r="E120" i="6"/>
  <c r="D120" i="6"/>
  <c r="C120" i="6"/>
  <c r="AQ39" i="6" l="1"/>
  <c r="M39" i="6"/>
  <c r="AW48" i="6"/>
  <c r="AW39" i="6"/>
  <c r="AP48" i="6"/>
  <c r="AI39" i="6"/>
  <c r="AS48" i="6"/>
  <c r="BJ39" i="6"/>
  <c r="BE39" i="6"/>
  <c r="AP39" i="6"/>
  <c r="AX39" i="6"/>
  <c r="AH39" i="6"/>
  <c r="AU39" i="6"/>
  <c r="N44" i="6"/>
  <c r="N35" i="6"/>
  <c r="O7" i="6"/>
  <c r="BJ48" i="6"/>
  <c r="AN39" i="6"/>
  <c r="AN48" i="6"/>
  <c r="AI48" i="6"/>
  <c r="AT39" i="6"/>
  <c r="AR39" i="6"/>
  <c r="BC39" i="6"/>
  <c r="BF39" i="6"/>
  <c r="AV39" i="6"/>
  <c r="P6" i="6"/>
  <c r="O34" i="6"/>
  <c r="O43" i="6"/>
  <c r="AZ48" i="6"/>
  <c r="AS39" i="6"/>
  <c r="O8" i="6"/>
  <c r="N45" i="6"/>
  <c r="N36" i="6"/>
  <c r="BH48" i="6"/>
  <c r="BA48" i="6"/>
  <c r="AK48" i="6"/>
  <c r="AU48" i="6"/>
  <c r="AG48" i="6"/>
  <c r="AG39" i="6"/>
  <c r="AY39" i="6"/>
  <c r="BE48" i="6"/>
  <c r="AR48" i="6"/>
  <c r="AM48" i="6"/>
  <c r="AV48" i="6"/>
  <c r="AT48" i="6"/>
  <c r="AO39" i="6"/>
  <c r="O5" i="6"/>
  <c r="N42" i="6"/>
  <c r="N33" i="6"/>
  <c r="BG48" i="6"/>
  <c r="AJ39" i="6"/>
  <c r="BB48" i="6"/>
  <c r="AO48" i="6"/>
  <c r="AH48" i="6"/>
  <c r="BC48" i="6"/>
  <c r="AL48" i="6"/>
  <c r="AQ48" i="6"/>
  <c r="AX48" i="6"/>
  <c r="AZ39" i="6"/>
  <c r="M48" i="6"/>
  <c r="BD39" i="6"/>
  <c r="BI48" i="6"/>
  <c r="BH39" i="6"/>
  <c r="AK39" i="6"/>
  <c r="AY48" i="6"/>
  <c r="BD48" i="6"/>
  <c r="BB39" i="6"/>
  <c r="BA39" i="6"/>
  <c r="BF48" i="6"/>
  <c r="AM39" i="6"/>
  <c r="BG39" i="6"/>
  <c r="AJ48" i="6"/>
  <c r="BI39" i="6"/>
  <c r="AL39" i="6"/>
  <c r="H312" i="6"/>
  <c r="H316" i="6"/>
  <c r="H320" i="6"/>
  <c r="H321" i="6"/>
  <c r="H313" i="6"/>
  <c r="H315" i="6"/>
  <c r="H319" i="6"/>
  <c r="H350" i="6"/>
  <c r="H354" i="6"/>
  <c r="H358" i="6"/>
  <c r="H317" i="6"/>
  <c r="H329" i="6"/>
  <c r="H333" i="6"/>
  <c r="H337" i="6"/>
  <c r="H351" i="6"/>
  <c r="H355" i="6"/>
  <c r="H311" i="6"/>
  <c r="H356" i="6"/>
  <c r="H352" i="6"/>
  <c r="H348" i="6"/>
  <c r="H336" i="6"/>
  <c r="H332" i="6"/>
  <c r="H330" i="6"/>
  <c r="H334" i="6"/>
  <c r="H338" i="6"/>
  <c r="H314" i="6"/>
  <c r="H318" i="6"/>
  <c r="H331" i="6"/>
  <c r="H335" i="6"/>
  <c r="H339" i="6"/>
  <c r="H349" i="6"/>
  <c r="H353" i="6"/>
  <c r="H357" i="6"/>
  <c r="D75" i="6"/>
  <c r="AG62" i="6" l="1"/>
  <c r="AG59" i="6"/>
  <c r="AG61" i="6"/>
  <c r="AG58" i="6"/>
  <c r="N48" i="6"/>
  <c r="N39" i="6"/>
  <c r="P5" i="6"/>
  <c r="O42" i="6"/>
  <c r="O33" i="6"/>
  <c r="P8" i="6"/>
  <c r="O45" i="6"/>
  <c r="O36" i="6"/>
  <c r="Q6" i="6"/>
  <c r="P34" i="6"/>
  <c r="P43" i="6"/>
  <c r="O44" i="6"/>
  <c r="O35" i="6"/>
  <c r="P7" i="6"/>
  <c r="C89" i="6"/>
  <c r="C90" i="6"/>
  <c r="C91" i="6"/>
  <c r="C92" i="6"/>
  <c r="C94" i="6"/>
  <c r="C88" i="6"/>
  <c r="C80" i="6"/>
  <c r="C81" i="6"/>
  <c r="C82" i="6"/>
  <c r="C83" i="6"/>
  <c r="C85" i="6"/>
  <c r="C79" i="6"/>
  <c r="C71" i="6"/>
  <c r="C72" i="6"/>
  <c r="C73" i="6"/>
  <c r="C74" i="6"/>
  <c r="C76" i="6"/>
  <c r="C70" i="6"/>
  <c r="H87" i="6"/>
  <c r="G87" i="6"/>
  <c r="F87" i="6"/>
  <c r="E87" i="6"/>
  <c r="D87" i="6"/>
  <c r="C87" i="6"/>
  <c r="H78" i="6"/>
  <c r="G78" i="6"/>
  <c r="F78" i="6"/>
  <c r="E78" i="6"/>
  <c r="D78" i="6"/>
  <c r="C78" i="6"/>
  <c r="H69" i="6"/>
  <c r="G69" i="6"/>
  <c r="F69" i="6"/>
  <c r="E69" i="6"/>
  <c r="D69" i="6"/>
  <c r="C69" i="6"/>
  <c r="H17" i="6"/>
  <c r="G17" i="6"/>
  <c r="F17" i="6"/>
  <c r="E17" i="6"/>
  <c r="D17" i="6"/>
  <c r="C17" i="6"/>
  <c r="C37" i="6"/>
  <c r="C38" i="6"/>
  <c r="C39" i="6"/>
  <c r="C40" i="6"/>
  <c r="C42" i="6"/>
  <c r="C36" i="6"/>
  <c r="C19" i="6"/>
  <c r="C20" i="6"/>
  <c r="C21" i="6"/>
  <c r="C22" i="6"/>
  <c r="C24" i="6"/>
  <c r="C18" i="6"/>
  <c r="C28" i="6"/>
  <c r="C29" i="6"/>
  <c r="C30" i="6"/>
  <c r="C31" i="6"/>
  <c r="C33" i="6"/>
  <c r="C27" i="6"/>
  <c r="O39" i="6" l="1"/>
  <c r="O48" i="6"/>
  <c r="R6" i="6"/>
  <c r="Q34" i="6"/>
  <c r="Q43" i="6"/>
  <c r="Q8" i="6"/>
  <c r="P45" i="6"/>
  <c r="P36" i="6"/>
  <c r="P35" i="6"/>
  <c r="P44" i="6"/>
  <c r="Q7" i="6"/>
  <c r="Q5" i="6"/>
  <c r="P42" i="6"/>
  <c r="P33" i="6"/>
  <c r="K47" i="1"/>
  <c r="K52" i="1"/>
  <c r="H52" i="1"/>
  <c r="H47" i="1"/>
  <c r="F47" i="1"/>
  <c r="K42" i="1"/>
  <c r="P39" i="6" l="1"/>
  <c r="P48" i="6"/>
  <c r="R5" i="6"/>
  <c r="Q42" i="6"/>
  <c r="Q33" i="6"/>
  <c r="Q44" i="6"/>
  <c r="Q35" i="6"/>
  <c r="R7" i="6"/>
  <c r="R8" i="6"/>
  <c r="Q36" i="6"/>
  <c r="Q45" i="6"/>
  <c r="S6" i="6"/>
  <c r="R34" i="6"/>
  <c r="R43" i="6"/>
  <c r="G84" i="6"/>
  <c r="G32" i="6"/>
  <c r="F75" i="6"/>
  <c r="F23" i="6"/>
  <c r="E41" i="6"/>
  <c r="E93" i="6"/>
  <c r="G93" i="6"/>
  <c r="G41" i="6"/>
  <c r="F41" i="6"/>
  <c r="F93" i="6"/>
  <c r="F32" i="6"/>
  <c r="F84" i="6"/>
  <c r="G23" i="6"/>
  <c r="G75" i="6"/>
  <c r="G220" i="6"/>
  <c r="G284" i="6"/>
  <c r="G283" i="6"/>
  <c r="G282" i="6"/>
  <c r="G281" i="6"/>
  <c r="G280" i="6"/>
  <c r="G279" i="6"/>
  <c r="G278" i="6"/>
  <c r="G277" i="6"/>
  <c r="G276" i="6"/>
  <c r="G275" i="6"/>
  <c r="G153" i="6"/>
  <c r="G154" i="6"/>
  <c r="G155" i="6"/>
  <c r="G156" i="6"/>
  <c r="G157" i="6"/>
  <c r="G151" i="6"/>
  <c r="G150" i="6"/>
  <c r="G148" i="6"/>
  <c r="G219" i="6"/>
  <c r="G215" i="6"/>
  <c r="G211" i="6"/>
  <c r="G218" i="6"/>
  <c r="G216" i="6"/>
  <c r="G214" i="6"/>
  <c r="G212" i="6"/>
  <c r="G210" i="6"/>
  <c r="G152" i="6"/>
  <c r="G149" i="6"/>
  <c r="G147" i="6"/>
  <c r="G274" i="6"/>
  <c r="G217" i="6"/>
  <c r="G213" i="6"/>
  <c r="E284" i="6"/>
  <c r="E283" i="6"/>
  <c r="E282" i="6"/>
  <c r="E281" i="6"/>
  <c r="E280" i="6"/>
  <c r="E279" i="6"/>
  <c r="E278" i="6"/>
  <c r="E277" i="6"/>
  <c r="E276" i="6"/>
  <c r="E275" i="6"/>
  <c r="E274" i="6"/>
  <c r="E220" i="6"/>
  <c r="E219" i="6"/>
  <c r="E218" i="6"/>
  <c r="E217" i="6"/>
  <c r="E216" i="6"/>
  <c r="E215" i="6"/>
  <c r="E214" i="6"/>
  <c r="E213" i="6"/>
  <c r="E212" i="6"/>
  <c r="E211" i="6"/>
  <c r="E210" i="6"/>
  <c r="E153" i="6"/>
  <c r="E154" i="6"/>
  <c r="E155" i="6"/>
  <c r="E156" i="6"/>
  <c r="E157" i="6"/>
  <c r="E151" i="6"/>
  <c r="E149" i="6"/>
  <c r="E147" i="6"/>
  <c r="E152" i="6"/>
  <c r="E150" i="6"/>
  <c r="E148" i="6"/>
  <c r="F253" i="6"/>
  <c r="F252" i="6"/>
  <c r="F251" i="6"/>
  <c r="F250" i="6"/>
  <c r="F249" i="6"/>
  <c r="F248" i="6"/>
  <c r="F258" i="6"/>
  <c r="F257" i="6"/>
  <c r="F255" i="6"/>
  <c r="F193" i="6"/>
  <c r="F189" i="6"/>
  <c r="F187" i="6"/>
  <c r="F185" i="6"/>
  <c r="F129" i="6"/>
  <c r="F127" i="6"/>
  <c r="F125" i="6"/>
  <c r="F194" i="6"/>
  <c r="F192" i="6"/>
  <c r="F191" i="6"/>
  <c r="F190" i="6"/>
  <c r="F188" i="6"/>
  <c r="F186" i="6"/>
  <c r="F184" i="6"/>
  <c r="F128" i="6"/>
  <c r="F126" i="6"/>
  <c r="F124" i="6"/>
  <c r="F256" i="6"/>
  <c r="F254" i="6"/>
  <c r="F130" i="6"/>
  <c r="F121" i="6"/>
  <c r="F123" i="6"/>
  <c r="F131" i="6"/>
  <c r="F122" i="6"/>
  <c r="F275" i="6"/>
  <c r="F274" i="6"/>
  <c r="F220" i="6"/>
  <c r="F219" i="6"/>
  <c r="F218" i="6"/>
  <c r="F217" i="6"/>
  <c r="F216" i="6"/>
  <c r="F215" i="6"/>
  <c r="F214" i="6"/>
  <c r="F213" i="6"/>
  <c r="F212" i="6"/>
  <c r="F211" i="6"/>
  <c r="F210" i="6"/>
  <c r="F283" i="6"/>
  <c r="F281" i="6"/>
  <c r="F279" i="6"/>
  <c r="F277" i="6"/>
  <c r="F284" i="6"/>
  <c r="F282" i="6"/>
  <c r="F280" i="6"/>
  <c r="F278" i="6"/>
  <c r="F276" i="6"/>
  <c r="F152" i="6"/>
  <c r="F151" i="6"/>
  <c r="F150" i="6"/>
  <c r="F149" i="6"/>
  <c r="F148" i="6"/>
  <c r="F147" i="6"/>
  <c r="F153" i="6"/>
  <c r="F155" i="6"/>
  <c r="F157" i="6"/>
  <c r="F154" i="6"/>
  <c r="F156" i="6"/>
  <c r="G271" i="6"/>
  <c r="G270" i="6"/>
  <c r="G269" i="6"/>
  <c r="G268" i="6"/>
  <c r="G267" i="6"/>
  <c r="G266" i="6"/>
  <c r="G265" i="6"/>
  <c r="G264" i="6"/>
  <c r="G263" i="6"/>
  <c r="G207" i="6"/>
  <c r="G206" i="6"/>
  <c r="G205" i="6"/>
  <c r="G204" i="6"/>
  <c r="G203" i="6"/>
  <c r="G202" i="6"/>
  <c r="G201" i="6"/>
  <c r="G262" i="6"/>
  <c r="G139" i="6"/>
  <c r="G143" i="6"/>
  <c r="G261" i="6"/>
  <c r="G200" i="6"/>
  <c r="G199" i="6"/>
  <c r="G198" i="6"/>
  <c r="G197" i="6"/>
  <c r="G142" i="6"/>
  <c r="G138" i="6"/>
  <c r="G137" i="6"/>
  <c r="G136" i="6"/>
  <c r="G135" i="6"/>
  <c r="G134" i="6"/>
  <c r="G141" i="6"/>
  <c r="G144" i="6"/>
  <c r="G140" i="6"/>
  <c r="F262" i="6"/>
  <c r="F261" i="6"/>
  <c r="F271" i="6"/>
  <c r="F270" i="6"/>
  <c r="F269" i="6"/>
  <c r="F268" i="6"/>
  <c r="F267" i="6"/>
  <c r="F266" i="6"/>
  <c r="F264" i="6"/>
  <c r="F206" i="6"/>
  <c r="F202" i="6"/>
  <c r="F143" i="6"/>
  <c r="F144" i="6"/>
  <c r="F200" i="6"/>
  <c r="F197" i="6"/>
  <c r="F207" i="6"/>
  <c r="F203" i="6"/>
  <c r="F142" i="6"/>
  <c r="F265" i="6"/>
  <c r="F263" i="6"/>
  <c r="F204" i="6"/>
  <c r="F140" i="6"/>
  <c r="F141" i="6"/>
  <c r="F205" i="6"/>
  <c r="F201" i="6"/>
  <c r="F199" i="6"/>
  <c r="F135" i="6"/>
  <c r="F198" i="6"/>
  <c r="F139" i="6"/>
  <c r="F138" i="6"/>
  <c r="F136" i="6"/>
  <c r="F134" i="6"/>
  <c r="F137" i="6"/>
  <c r="G249" i="6"/>
  <c r="G248" i="6"/>
  <c r="G258" i="6"/>
  <c r="G257" i="6"/>
  <c r="G256" i="6"/>
  <c r="G255" i="6"/>
  <c r="G254" i="6"/>
  <c r="G253" i="6"/>
  <c r="G251" i="6"/>
  <c r="G194" i="6"/>
  <c r="G193" i="6"/>
  <c r="G192" i="6"/>
  <c r="G191" i="6"/>
  <c r="G190" i="6"/>
  <c r="G189" i="6"/>
  <c r="G188" i="6"/>
  <c r="G187" i="6"/>
  <c r="G186" i="6"/>
  <c r="G185" i="6"/>
  <c r="G184" i="6"/>
  <c r="G121" i="6"/>
  <c r="G122" i="6"/>
  <c r="G123" i="6"/>
  <c r="G130" i="6"/>
  <c r="G131" i="6"/>
  <c r="G129" i="6"/>
  <c r="G128" i="6"/>
  <c r="G127" i="6"/>
  <c r="G126" i="6"/>
  <c r="G125" i="6"/>
  <c r="G124" i="6"/>
  <c r="G252" i="6"/>
  <c r="G250" i="6"/>
  <c r="E39" i="6"/>
  <c r="E40" i="6"/>
  <c r="E94" i="6"/>
  <c r="E92" i="6"/>
  <c r="E91" i="6"/>
  <c r="E90" i="6"/>
  <c r="E89" i="6"/>
  <c r="E88" i="6"/>
  <c r="E37" i="6"/>
  <c r="E42" i="6"/>
  <c r="E38" i="6"/>
  <c r="E36" i="6"/>
  <c r="E4" i="6"/>
  <c r="G94" i="6"/>
  <c r="G92" i="6"/>
  <c r="G91" i="6"/>
  <c r="G90" i="6"/>
  <c r="G89" i="6"/>
  <c r="G88" i="6"/>
  <c r="G39" i="6"/>
  <c r="G40" i="6"/>
  <c r="G37" i="6"/>
  <c r="G42" i="6"/>
  <c r="G38" i="6"/>
  <c r="G36" i="6"/>
  <c r="D4" i="6"/>
  <c r="G85" i="6"/>
  <c r="G80" i="6"/>
  <c r="G28" i="6"/>
  <c r="G33" i="6"/>
  <c r="G81" i="6"/>
  <c r="G29" i="6"/>
  <c r="G27" i="6"/>
  <c r="G82" i="6"/>
  <c r="G30" i="6"/>
  <c r="G83" i="6"/>
  <c r="G79" i="6"/>
  <c r="G31" i="6"/>
  <c r="F72" i="6"/>
  <c r="F21" i="6"/>
  <c r="F73" i="6"/>
  <c r="F22" i="6"/>
  <c r="F74" i="6"/>
  <c r="F70" i="6"/>
  <c r="F19" i="6"/>
  <c r="F24" i="6"/>
  <c r="F76" i="6"/>
  <c r="F71" i="6"/>
  <c r="F20" i="6"/>
  <c r="F18" i="6"/>
  <c r="F39" i="6"/>
  <c r="F94" i="6"/>
  <c r="F92" i="6"/>
  <c r="F91" i="6"/>
  <c r="F90" i="6"/>
  <c r="F89" i="6"/>
  <c r="F88" i="6"/>
  <c r="F40" i="6"/>
  <c r="F37" i="6"/>
  <c r="F42" i="6"/>
  <c r="F38" i="6"/>
  <c r="F36" i="6"/>
  <c r="F83" i="6"/>
  <c r="F79" i="6"/>
  <c r="F28" i="6"/>
  <c r="F33" i="6"/>
  <c r="F85" i="6"/>
  <c r="F80" i="6"/>
  <c r="F29" i="6"/>
  <c r="F27" i="6"/>
  <c r="F81" i="6"/>
  <c r="F30" i="6"/>
  <c r="F82" i="6"/>
  <c r="F31" i="6"/>
  <c r="C4" i="6"/>
  <c r="G73" i="6"/>
  <c r="G19" i="6"/>
  <c r="G24" i="6"/>
  <c r="G74" i="6"/>
  <c r="G70" i="6"/>
  <c r="G20" i="6"/>
  <c r="G18" i="6"/>
  <c r="G76" i="6"/>
  <c r="G71" i="6"/>
  <c r="G21" i="6"/>
  <c r="G72" i="6"/>
  <c r="G22" i="6"/>
  <c r="E2" i="6"/>
  <c r="D2" i="6"/>
  <c r="C2" i="6"/>
  <c r="Q48" i="6" l="1"/>
  <c r="T6" i="6"/>
  <c r="S34" i="6"/>
  <c r="S43" i="6"/>
  <c r="R44" i="6"/>
  <c r="R35" i="6"/>
  <c r="S7" i="6"/>
  <c r="Q39" i="6"/>
  <c r="S8" i="6"/>
  <c r="R45" i="6"/>
  <c r="R36" i="6"/>
  <c r="H149" i="6"/>
  <c r="H155" i="6"/>
  <c r="S5" i="6"/>
  <c r="R42" i="6"/>
  <c r="R33" i="6"/>
  <c r="H276" i="6"/>
  <c r="H284" i="6"/>
  <c r="H211" i="6"/>
  <c r="H215" i="6"/>
  <c r="H280" i="6"/>
  <c r="H219" i="6"/>
  <c r="H148" i="6"/>
  <c r="H150" i="6"/>
  <c r="H151" i="6"/>
  <c r="H154" i="6"/>
  <c r="H212" i="6"/>
  <c r="H216" i="6"/>
  <c r="H220" i="6"/>
  <c r="H277" i="6"/>
  <c r="H281" i="6"/>
  <c r="H152" i="6"/>
  <c r="H157" i="6"/>
  <c r="H153" i="6"/>
  <c r="H213" i="6"/>
  <c r="H217" i="6"/>
  <c r="H274" i="6"/>
  <c r="H278" i="6"/>
  <c r="H282" i="6"/>
  <c r="H147" i="6"/>
  <c r="H156" i="6"/>
  <c r="H210" i="6"/>
  <c r="H214" i="6"/>
  <c r="H218" i="6"/>
  <c r="H275" i="6"/>
  <c r="H279" i="6"/>
  <c r="H283" i="6"/>
  <c r="K35" i="1"/>
  <c r="H35" i="1"/>
  <c r="F35" i="1"/>
  <c r="H36" i="1"/>
  <c r="K36" i="1"/>
  <c r="K24" i="1"/>
  <c r="H24" i="1"/>
  <c r="F24" i="1"/>
  <c r="R48" i="6" l="1"/>
  <c r="T8" i="6"/>
  <c r="S45" i="6"/>
  <c r="S36" i="6"/>
  <c r="T5" i="6"/>
  <c r="S42" i="6"/>
  <c r="S33" i="6"/>
  <c r="S44" i="6"/>
  <c r="S35" i="6"/>
  <c r="T7" i="6"/>
  <c r="R39" i="6"/>
  <c r="U6" i="6"/>
  <c r="T34" i="6"/>
  <c r="T43" i="6"/>
  <c r="D84" i="6"/>
  <c r="D32" i="6"/>
  <c r="D93" i="6"/>
  <c r="H93" i="6" s="1"/>
  <c r="D41" i="6"/>
  <c r="H41" i="6" s="1"/>
  <c r="K56" i="1"/>
  <c r="D89" i="6"/>
  <c r="H89" i="6" s="1"/>
  <c r="D94" i="6"/>
  <c r="H94" i="6" s="1"/>
  <c r="D37" i="6"/>
  <c r="H37" i="6" s="1"/>
  <c r="D42" i="6"/>
  <c r="H42" i="6" s="1"/>
  <c r="D90" i="6"/>
  <c r="H90" i="6" s="1"/>
  <c r="D88" i="6"/>
  <c r="H88" i="6" s="1"/>
  <c r="D38" i="6"/>
  <c r="H38" i="6" s="1"/>
  <c r="D36" i="6"/>
  <c r="H36" i="6" s="1"/>
  <c r="D91" i="6"/>
  <c r="H91" i="6" s="1"/>
  <c r="D39" i="6"/>
  <c r="H39" i="6" s="1"/>
  <c r="D92" i="6"/>
  <c r="H92" i="6" s="1"/>
  <c r="D40" i="6"/>
  <c r="H40" i="6" s="1"/>
  <c r="D73" i="6"/>
  <c r="D19" i="6"/>
  <c r="D21" i="6"/>
  <c r="D24" i="6"/>
  <c r="D74" i="6"/>
  <c r="D71" i="6"/>
  <c r="D76" i="6"/>
  <c r="D20" i="6"/>
  <c r="D22" i="6"/>
  <c r="D72" i="6"/>
  <c r="D70" i="6"/>
  <c r="D18" i="6"/>
  <c r="D82" i="6"/>
  <c r="D28" i="6"/>
  <c r="D33" i="6"/>
  <c r="D30" i="6"/>
  <c r="D79" i="6"/>
  <c r="D31" i="6"/>
  <c r="D83" i="6"/>
  <c r="D29" i="6"/>
  <c r="D27" i="6"/>
  <c r="D80" i="6"/>
  <c r="D85" i="6"/>
  <c r="D81" i="6"/>
  <c r="H42" i="1"/>
  <c r="F42" i="1"/>
  <c r="S48" i="6" l="1"/>
  <c r="V6" i="6"/>
  <c r="U34" i="6"/>
  <c r="U43" i="6"/>
  <c r="T35" i="6"/>
  <c r="T44" i="6"/>
  <c r="U7" i="6"/>
  <c r="U8" i="6"/>
  <c r="T45" i="6"/>
  <c r="T36" i="6"/>
  <c r="S39" i="6"/>
  <c r="U5" i="6"/>
  <c r="T42" i="6"/>
  <c r="T33" i="6"/>
  <c r="E32" i="6"/>
  <c r="H32" i="6" s="1"/>
  <c r="E84" i="6"/>
  <c r="H84" i="6" s="1"/>
  <c r="E75" i="6"/>
  <c r="H75" i="6" s="1"/>
  <c r="E23" i="6"/>
  <c r="H23" i="6" s="1"/>
  <c r="E266" i="6"/>
  <c r="H266" i="6" s="1"/>
  <c r="E265" i="6"/>
  <c r="H265" i="6" s="1"/>
  <c r="E264" i="6"/>
  <c r="H264" i="6" s="1"/>
  <c r="E263" i="6"/>
  <c r="H263" i="6" s="1"/>
  <c r="E262" i="6"/>
  <c r="H262" i="6" s="1"/>
  <c r="E261" i="6"/>
  <c r="H261" i="6" s="1"/>
  <c r="E270" i="6"/>
  <c r="H270" i="6" s="1"/>
  <c r="E268" i="6"/>
  <c r="H268" i="6" s="1"/>
  <c r="E205" i="6"/>
  <c r="H205" i="6" s="1"/>
  <c r="E201" i="6"/>
  <c r="H201" i="6" s="1"/>
  <c r="E200" i="6"/>
  <c r="H200" i="6" s="1"/>
  <c r="E199" i="6"/>
  <c r="H199" i="6" s="1"/>
  <c r="E198" i="6"/>
  <c r="H198" i="6" s="1"/>
  <c r="E197" i="6"/>
  <c r="H197" i="6" s="1"/>
  <c r="E142" i="6"/>
  <c r="H142" i="6" s="1"/>
  <c r="E138" i="6"/>
  <c r="H138" i="6" s="1"/>
  <c r="E137" i="6"/>
  <c r="H137" i="6" s="1"/>
  <c r="E136" i="6"/>
  <c r="H136" i="6" s="1"/>
  <c r="E135" i="6"/>
  <c r="H135" i="6" s="1"/>
  <c r="E134" i="6"/>
  <c r="H134" i="6" s="1"/>
  <c r="E144" i="6"/>
  <c r="H144" i="6" s="1"/>
  <c r="E204" i="6"/>
  <c r="H204" i="6" s="1"/>
  <c r="E206" i="6"/>
  <c r="H206" i="6" s="1"/>
  <c r="E202" i="6"/>
  <c r="H202" i="6" s="1"/>
  <c r="E140" i="6"/>
  <c r="H140" i="6" s="1"/>
  <c r="E141" i="6"/>
  <c r="H141" i="6" s="1"/>
  <c r="E271" i="6"/>
  <c r="H271" i="6" s="1"/>
  <c r="E269" i="6"/>
  <c r="H269" i="6" s="1"/>
  <c r="E267" i="6"/>
  <c r="H267" i="6" s="1"/>
  <c r="E207" i="6"/>
  <c r="H207" i="6" s="1"/>
  <c r="E203" i="6"/>
  <c r="H203" i="6" s="1"/>
  <c r="E139" i="6"/>
  <c r="H139" i="6" s="1"/>
  <c r="E143" i="6"/>
  <c r="H143" i="6" s="1"/>
  <c r="E257" i="6"/>
  <c r="H257" i="6" s="1"/>
  <c r="E256" i="6"/>
  <c r="H256" i="6" s="1"/>
  <c r="E255" i="6"/>
  <c r="H255" i="6" s="1"/>
  <c r="E254" i="6"/>
  <c r="H254" i="6" s="1"/>
  <c r="E253" i="6"/>
  <c r="H253" i="6" s="1"/>
  <c r="E252" i="6"/>
  <c r="H252" i="6" s="1"/>
  <c r="E251" i="6"/>
  <c r="H251" i="6" s="1"/>
  <c r="E250" i="6"/>
  <c r="H250" i="6" s="1"/>
  <c r="E249" i="6"/>
  <c r="H249" i="6" s="1"/>
  <c r="E248" i="6"/>
  <c r="H248" i="6" s="1"/>
  <c r="E258" i="6"/>
  <c r="H258" i="6" s="1"/>
  <c r="E194" i="6"/>
  <c r="H194" i="6" s="1"/>
  <c r="E193" i="6"/>
  <c r="H193" i="6" s="1"/>
  <c r="E192" i="6"/>
  <c r="H192" i="6" s="1"/>
  <c r="E191" i="6"/>
  <c r="H191" i="6" s="1"/>
  <c r="E190" i="6"/>
  <c r="H190" i="6" s="1"/>
  <c r="E189" i="6"/>
  <c r="H189" i="6" s="1"/>
  <c r="E188" i="6"/>
  <c r="H188" i="6" s="1"/>
  <c r="E187" i="6"/>
  <c r="H187" i="6" s="1"/>
  <c r="E186" i="6"/>
  <c r="H186" i="6" s="1"/>
  <c r="E185" i="6"/>
  <c r="H185" i="6" s="1"/>
  <c r="E184" i="6"/>
  <c r="H184" i="6" s="1"/>
  <c r="E121" i="6"/>
  <c r="H121" i="6" s="1"/>
  <c r="E122" i="6"/>
  <c r="H122" i="6" s="1"/>
  <c r="E123" i="6"/>
  <c r="H123" i="6" s="1"/>
  <c r="E130" i="6"/>
  <c r="H130" i="6" s="1"/>
  <c r="E131" i="6"/>
  <c r="H131" i="6" s="1"/>
  <c r="E129" i="6"/>
  <c r="H129" i="6" s="1"/>
  <c r="E128" i="6"/>
  <c r="H128" i="6" s="1"/>
  <c r="E127" i="6"/>
  <c r="H127" i="6" s="1"/>
  <c r="E126" i="6"/>
  <c r="H126" i="6" s="1"/>
  <c r="E125" i="6"/>
  <c r="H125" i="6" s="1"/>
  <c r="E124" i="6"/>
  <c r="H124" i="6" s="1"/>
  <c r="H56" i="1"/>
  <c r="E82" i="6"/>
  <c r="H82" i="6" s="1"/>
  <c r="E28" i="6"/>
  <c r="H28" i="6" s="1"/>
  <c r="E33" i="6"/>
  <c r="H33" i="6" s="1"/>
  <c r="E83" i="6"/>
  <c r="H83" i="6" s="1"/>
  <c r="E79" i="6"/>
  <c r="H79" i="6" s="1"/>
  <c r="E29" i="6"/>
  <c r="H29" i="6" s="1"/>
  <c r="E27" i="6"/>
  <c r="H27" i="6" s="1"/>
  <c r="E85" i="6"/>
  <c r="H85" i="6" s="1"/>
  <c r="E80" i="6"/>
  <c r="H80" i="6" s="1"/>
  <c r="E30" i="6"/>
  <c r="H30" i="6" s="1"/>
  <c r="E81" i="6"/>
  <c r="H81" i="6" s="1"/>
  <c r="E31" i="6"/>
  <c r="H31" i="6" s="1"/>
  <c r="F56" i="1"/>
  <c r="E76" i="6"/>
  <c r="H76" i="6" s="1"/>
  <c r="E71" i="6"/>
  <c r="H71" i="6" s="1"/>
  <c r="E21" i="6"/>
  <c r="H21" i="6" s="1"/>
  <c r="E72" i="6"/>
  <c r="H72" i="6" s="1"/>
  <c r="E22" i="6"/>
  <c r="H22" i="6" s="1"/>
  <c r="E73" i="6"/>
  <c r="H73" i="6" s="1"/>
  <c r="E19" i="6"/>
  <c r="H19" i="6" s="1"/>
  <c r="E24" i="6"/>
  <c r="H24" i="6" s="1"/>
  <c r="E74" i="6"/>
  <c r="H74" i="6" s="1"/>
  <c r="E70" i="6"/>
  <c r="H70" i="6" s="1"/>
  <c r="E20" i="6"/>
  <c r="H20" i="6" s="1"/>
  <c r="E18" i="6"/>
  <c r="H18" i="6" s="1"/>
  <c r="E8" i="6"/>
  <c r="D8" i="6"/>
  <c r="D7" i="6"/>
  <c r="C7" i="6"/>
  <c r="E3" i="6"/>
  <c r="L22" i="6" s="1"/>
  <c r="D3" i="6"/>
  <c r="L13" i="6" s="1"/>
  <c r="C3" i="6"/>
  <c r="L4" i="6" s="1"/>
  <c r="L52" i="6" s="1"/>
  <c r="C8" i="6"/>
  <c r="C9" i="6"/>
  <c r="E9" i="6"/>
  <c r="L42" i="6" l="1"/>
  <c r="L48" i="6" s="1"/>
  <c r="P59" i="6" s="1"/>
  <c r="L54" i="6"/>
  <c r="L33" i="6"/>
  <c r="L39" i="6" s="1"/>
  <c r="Q58" i="6" s="1"/>
  <c r="L53" i="6"/>
  <c r="P58" i="6"/>
  <c r="L62" i="6"/>
  <c r="N59" i="6"/>
  <c r="O59" i="6"/>
  <c r="T48" i="6"/>
  <c r="T59" i="6" s="1"/>
  <c r="V5" i="6"/>
  <c r="U42" i="6"/>
  <c r="U33" i="6"/>
  <c r="U44" i="6"/>
  <c r="U35" i="6"/>
  <c r="V7" i="6"/>
  <c r="V8" i="6"/>
  <c r="U36" i="6"/>
  <c r="U45" i="6"/>
  <c r="T39" i="6"/>
  <c r="W6" i="6"/>
  <c r="V34" i="6"/>
  <c r="V43" i="6"/>
  <c r="C6" i="6"/>
  <c r="C10" i="6" s="1"/>
  <c r="D6" i="6"/>
  <c r="E6" i="6"/>
  <c r="E7" i="6"/>
  <c r="D9" i="6"/>
  <c r="S59" i="6" l="1"/>
  <c r="R59" i="6"/>
  <c r="M59" i="6"/>
  <c r="AE54" i="6"/>
  <c r="N54" i="6"/>
  <c r="R54" i="6"/>
  <c r="T54" i="6"/>
  <c r="Y54" i="6"/>
  <c r="X54" i="6"/>
  <c r="AC54" i="6"/>
  <c r="AA54" i="6"/>
  <c r="U54" i="6"/>
  <c r="AB54" i="6"/>
  <c r="AD54" i="6"/>
  <c r="V54" i="6"/>
  <c r="S54" i="6"/>
  <c r="Z54" i="6"/>
  <c r="P54" i="6"/>
  <c r="Q54" i="6"/>
  <c r="O54" i="6"/>
  <c r="M54" i="6"/>
  <c r="AF54" i="6"/>
  <c r="W54" i="6"/>
  <c r="O53" i="6"/>
  <c r="Y53" i="6"/>
  <c r="AA53" i="6"/>
  <c r="N53" i="6"/>
  <c r="X53" i="6"/>
  <c r="Z53" i="6"/>
  <c r="R53" i="6"/>
  <c r="S53" i="6"/>
  <c r="M53" i="6"/>
  <c r="AC53" i="6"/>
  <c r="V53" i="6"/>
  <c r="P53" i="6"/>
  <c r="AE53" i="6"/>
  <c r="AB53" i="6"/>
  <c r="T53" i="6"/>
  <c r="Q53" i="6"/>
  <c r="AF53" i="6"/>
  <c r="W53" i="6"/>
  <c r="AD53" i="6"/>
  <c r="U53" i="6"/>
  <c r="L58" i="6"/>
  <c r="M58" i="6"/>
  <c r="O58" i="6"/>
  <c r="S58" i="6"/>
  <c r="N58" i="6"/>
  <c r="Q59" i="6"/>
  <c r="R58" i="6"/>
  <c r="L59" i="6"/>
  <c r="L61" i="6"/>
  <c r="R61" i="6" s="1"/>
  <c r="T58" i="6"/>
  <c r="O62" i="6"/>
  <c r="N62" i="6"/>
  <c r="P62" i="6"/>
  <c r="M62" i="6"/>
  <c r="Q62" i="6"/>
  <c r="R62" i="6"/>
  <c r="S62" i="6"/>
  <c r="T62" i="6"/>
  <c r="U48" i="6"/>
  <c r="U59" i="6" s="1"/>
  <c r="W8" i="6"/>
  <c r="V45" i="6"/>
  <c r="V36" i="6"/>
  <c r="V44" i="6"/>
  <c r="V35" i="6"/>
  <c r="W7" i="6"/>
  <c r="X6" i="6"/>
  <c r="W34" i="6"/>
  <c r="W43" i="6"/>
  <c r="U39" i="6"/>
  <c r="U58" i="6" s="1"/>
  <c r="W5" i="6"/>
  <c r="V42" i="6"/>
  <c r="V33" i="6"/>
  <c r="E10" i="6"/>
  <c r="D10" i="6"/>
  <c r="S61" i="6" l="1"/>
  <c r="Q61" i="6"/>
  <c r="O61" i="6"/>
  <c r="T61" i="6"/>
  <c r="N61" i="6"/>
  <c r="P61" i="6"/>
  <c r="M61" i="6"/>
  <c r="U61" i="6"/>
  <c r="U62" i="6"/>
  <c r="V48" i="6"/>
  <c r="V62" i="6" s="1"/>
  <c r="V39" i="6"/>
  <c r="V58" i="6" s="1"/>
  <c r="X8" i="6"/>
  <c r="W45" i="6"/>
  <c r="W36" i="6"/>
  <c r="W44" i="6"/>
  <c r="W35" i="6"/>
  <c r="X7" i="6"/>
  <c r="X5" i="6"/>
  <c r="W42" i="6"/>
  <c r="W33" i="6"/>
  <c r="Y6" i="6"/>
  <c r="X34" i="6"/>
  <c r="X43" i="6"/>
  <c r="V59" i="6" l="1"/>
  <c r="V61" i="6"/>
  <c r="W48" i="6"/>
  <c r="X35" i="6"/>
  <c r="X44" i="6"/>
  <c r="Y7" i="6"/>
  <c r="Y8" i="6"/>
  <c r="X45" i="6"/>
  <c r="X36" i="6"/>
  <c r="Z6" i="6"/>
  <c r="Y34" i="6"/>
  <c r="Y43" i="6"/>
  <c r="W39" i="6"/>
  <c r="Y5" i="6"/>
  <c r="X42" i="6"/>
  <c r="X33" i="6"/>
  <c r="W59" i="6" l="1"/>
  <c r="W62" i="6"/>
  <c r="W58" i="6"/>
  <c r="W61" i="6"/>
  <c r="X48" i="6"/>
  <c r="X62" i="6" s="1"/>
  <c r="Y44" i="6"/>
  <c r="Y35" i="6"/>
  <c r="Z7" i="6"/>
  <c r="Z5" i="6"/>
  <c r="Y42" i="6"/>
  <c r="Y33" i="6"/>
  <c r="AA6" i="6"/>
  <c r="Z34" i="6"/>
  <c r="Z43" i="6"/>
  <c r="Z8" i="6"/>
  <c r="Y36" i="6"/>
  <c r="Y45" i="6"/>
  <c r="X39" i="6"/>
  <c r="X61" i="6" s="1"/>
  <c r="X58" i="6" l="1"/>
  <c r="X59" i="6"/>
  <c r="Y48" i="6"/>
  <c r="AB6" i="6"/>
  <c r="AA34" i="6"/>
  <c r="AA43" i="6"/>
  <c r="Y39" i="6"/>
  <c r="Y58" i="6" s="1"/>
  <c r="AA5" i="6"/>
  <c r="Z33" i="6"/>
  <c r="Z42" i="6"/>
  <c r="Z44" i="6"/>
  <c r="Z35" i="6"/>
  <c r="AA7" i="6"/>
  <c r="AA8" i="6"/>
  <c r="Z45" i="6"/>
  <c r="Z36" i="6"/>
  <c r="Y62" i="6" l="1"/>
  <c r="Y61" i="6"/>
  <c r="Y59" i="6"/>
  <c r="Z48" i="6"/>
  <c r="Z59" i="6" s="1"/>
  <c r="AA44" i="6"/>
  <c r="AA35" i="6"/>
  <c r="AB7" i="6"/>
  <c r="AB8" i="6"/>
  <c r="AA45" i="6"/>
  <c r="AA36" i="6"/>
  <c r="Z39" i="6"/>
  <c r="Z58" i="6" s="1"/>
  <c r="AB5" i="6"/>
  <c r="AA42" i="6"/>
  <c r="AA33" i="6"/>
  <c r="AC6" i="6"/>
  <c r="AB34" i="6"/>
  <c r="AB43" i="6"/>
  <c r="Z61" i="6" l="1"/>
  <c r="Z62" i="6"/>
  <c r="AA48" i="6"/>
  <c r="AA59" i="6" s="1"/>
  <c r="AA39" i="6"/>
  <c r="AD6" i="6"/>
  <c r="AC34" i="6"/>
  <c r="AC43" i="6"/>
  <c r="AB35" i="6"/>
  <c r="AB44" i="6"/>
  <c r="AC7" i="6"/>
  <c r="AC5" i="6"/>
  <c r="AB42" i="6"/>
  <c r="AB33" i="6"/>
  <c r="AC8" i="6"/>
  <c r="AB45" i="6"/>
  <c r="AB36" i="6"/>
  <c r="AA62" i="6" l="1"/>
  <c r="AA61" i="6"/>
  <c r="AA58" i="6"/>
  <c r="AB48" i="6"/>
  <c r="AB39" i="6"/>
  <c r="AD5" i="6"/>
  <c r="AC42" i="6"/>
  <c r="AC33" i="6"/>
  <c r="AD8" i="6"/>
  <c r="AC36" i="6"/>
  <c r="AC45" i="6"/>
  <c r="AC44" i="6"/>
  <c r="AC35" i="6"/>
  <c r="AD7" i="6"/>
  <c r="AE6" i="6"/>
  <c r="AD34" i="6"/>
  <c r="AD43" i="6"/>
  <c r="AB58" i="6" l="1"/>
  <c r="AB61" i="6"/>
  <c r="AB59" i="6"/>
  <c r="AB62" i="6"/>
  <c r="AC48" i="6"/>
  <c r="AC39" i="6"/>
  <c r="AF6" i="6"/>
  <c r="AE34" i="6"/>
  <c r="AE43" i="6"/>
  <c r="AE8" i="6"/>
  <c r="AD45" i="6"/>
  <c r="AD36" i="6"/>
  <c r="AD44" i="6"/>
  <c r="AD35" i="6"/>
  <c r="AE7" i="6"/>
  <c r="AE5" i="6"/>
  <c r="AD33" i="6"/>
  <c r="AD42" i="6"/>
  <c r="AC58" i="6" l="1"/>
  <c r="AC61" i="6"/>
  <c r="AC59" i="6"/>
  <c r="AC62" i="6"/>
  <c r="AD48" i="6"/>
  <c r="AF8" i="6"/>
  <c r="AE45" i="6"/>
  <c r="AE36" i="6"/>
  <c r="AE44" i="6"/>
  <c r="AE35" i="6"/>
  <c r="AF7" i="6"/>
  <c r="AF5" i="6"/>
  <c r="AE42" i="6"/>
  <c r="AE33" i="6"/>
  <c r="AD39" i="6"/>
  <c r="AF34" i="6"/>
  <c r="AF43" i="6"/>
  <c r="AD62" i="6" l="1"/>
  <c r="AD59" i="6"/>
  <c r="AD58" i="6"/>
  <c r="AD61" i="6"/>
  <c r="AE48" i="6"/>
  <c r="AF42" i="6"/>
  <c r="AF33" i="6"/>
  <c r="AF35" i="6"/>
  <c r="AF44" i="6"/>
  <c r="AE39" i="6"/>
  <c r="AF45" i="6"/>
  <c r="AF36" i="6"/>
  <c r="AE61" i="6" l="1"/>
  <c r="AE58" i="6"/>
  <c r="AE59" i="6"/>
  <c r="AE62" i="6"/>
  <c r="AF48" i="6"/>
  <c r="AF39" i="6"/>
  <c r="K41" i="6" l="1"/>
  <c r="K57" i="1" s="1"/>
  <c r="AF59" i="6"/>
  <c r="K59" i="6" s="1" a="1"/>
  <c r="K59" i="6" s="1"/>
  <c r="AF62" i="6"/>
  <c r="K62" i="6" s="1" a="1"/>
  <c r="K62" i="6" s="1"/>
  <c r="K70" i="6" s="1" a="1"/>
  <c r="K70" i="6" s="1"/>
  <c r="K58" i="1" s="1"/>
  <c r="K32" i="6"/>
  <c r="H57" i="1" s="1"/>
  <c r="AF58" i="6"/>
  <c r="K58" i="6" s="1" a="1"/>
  <c r="K58" i="6" s="1"/>
  <c r="K66" i="6" s="1" a="1"/>
  <c r="K66" i="6" s="1"/>
  <c r="AF61" i="6"/>
  <c r="K61" i="6" s="1" a="1"/>
  <c r="K61" i="6" s="1"/>
  <c r="K69" i="6" s="1" a="1"/>
  <c r="K69" i="6" s="1"/>
  <c r="H58" i="1" s="1"/>
  <c r="K67" i="6" l="1" a="1"/>
  <c r="K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Burman</author>
    <author>FredrikTillberg</author>
    <author>Jimmy Möller</author>
  </authors>
  <commentList>
    <comment ref="K8" authorId="0" shapeId="0" xr:uid="{00000000-0006-0000-0100-000001000000}">
      <text>
        <r>
          <rPr>
            <b/>
            <sz val="9"/>
            <color indexed="81"/>
            <rFont val="Aptos"/>
            <family val="2"/>
          </rPr>
          <t>Locum:</t>
        </r>
        <r>
          <rPr>
            <sz val="9"/>
            <color indexed="81"/>
            <rFont val="Aptos"/>
            <family val="2"/>
          </rPr>
          <t xml:space="preserve">
Se känslighetsanalys för påverkan av olika energiprisökningar.</t>
        </r>
      </text>
    </comment>
    <comment ref="E9" authorId="1" shapeId="0" xr:uid="{00000000-0006-0000-0100-000002000000}">
      <text>
        <r>
          <rPr>
            <b/>
            <sz val="9"/>
            <color indexed="81"/>
            <rFont val="Aptos"/>
            <family val="2"/>
          </rPr>
          <t>Locum:</t>
        </r>
        <r>
          <rPr>
            <sz val="9"/>
            <color indexed="81"/>
            <rFont val="Aptos"/>
            <family val="2"/>
          </rPr>
          <t xml:space="preserve">
Se flik "Lathund".</t>
        </r>
      </text>
    </comment>
    <comment ref="G9" authorId="0" shapeId="0" xr:uid="{00000000-0006-0000-0100-000003000000}">
      <text>
        <r>
          <rPr>
            <b/>
            <sz val="9"/>
            <color indexed="81"/>
            <rFont val="Aptos"/>
            <family val="2"/>
          </rPr>
          <t>Locum:</t>
        </r>
        <r>
          <rPr>
            <sz val="9"/>
            <color indexed="81"/>
            <rFont val="Aptos"/>
            <family val="2"/>
          </rPr>
          <t xml:space="preserve">
Pris för 2025 exkl moms</t>
        </r>
      </text>
    </comment>
    <comment ref="B10" authorId="2" shapeId="0" xr:uid="{00000000-0006-0000-0100-000004000000}">
      <text>
        <r>
          <rPr>
            <b/>
            <sz val="8"/>
            <color indexed="81"/>
            <rFont val="Aptos"/>
            <family val="2"/>
          </rPr>
          <t xml:space="preserve">Kalkylränta = </t>
        </r>
        <r>
          <rPr>
            <sz val="8"/>
            <color indexed="81"/>
            <rFont val="Aptos"/>
            <family val="2"/>
          </rPr>
          <t xml:space="preserve">Mått för att räkna om betalningar som görs i framtiden till dagens penningsvärde utan hänsyn till inflation.
</t>
        </r>
      </text>
    </comment>
    <comment ref="G10" authorId="0" shapeId="0" xr:uid="{00000000-0006-0000-0100-000005000000}">
      <text>
        <r>
          <rPr>
            <b/>
            <sz val="9"/>
            <color indexed="81"/>
            <rFont val="Aptos"/>
            <family val="2"/>
          </rPr>
          <t>Locum:</t>
        </r>
        <r>
          <rPr>
            <sz val="9"/>
            <color indexed="81"/>
            <rFont val="Aptos"/>
            <family val="2"/>
          </rPr>
          <t xml:space="preserve">
Fjärrkylepris 2025, exkl moms. Priset varierar kraftigt mellan olika sjukhus, beroende på belastning och fördelning komfort/processkyla.  </t>
        </r>
      </text>
    </comment>
    <comment ref="G11" authorId="0" shapeId="0" xr:uid="{00000000-0006-0000-0100-000006000000}">
      <text>
        <r>
          <rPr>
            <b/>
            <sz val="9"/>
            <color indexed="81"/>
            <rFont val="Aptos"/>
            <family val="2"/>
          </rPr>
          <t>Locum:</t>
        </r>
        <r>
          <rPr>
            <sz val="9"/>
            <color indexed="81"/>
            <rFont val="Aptos"/>
            <family val="2"/>
          </rPr>
          <t xml:space="preserve">
Elpriser uppdaterade för år 2025 exkl moms per sjukhus samt ett genomsnitt</t>
        </r>
      </text>
    </comment>
    <comment ref="A17" authorId="0" shapeId="0" xr:uid="{8CE4B714-F0D7-4733-87E0-0126BC7E6DE6}">
      <text>
        <r>
          <rPr>
            <b/>
            <sz val="9"/>
            <color indexed="81"/>
            <rFont val="Aptos"/>
            <family val="2"/>
          </rPr>
          <t xml:space="preserve">Locum:
</t>
        </r>
        <r>
          <rPr>
            <sz val="9"/>
            <color indexed="81"/>
            <rFont val="Aptos"/>
            <family val="2"/>
          </rPr>
          <t xml:space="preserve">I rutan "Alternativ" ska en kort beskrivning av de olika alternativen fyllas i. Alternativ A kan vara "noll-alternativet", dvs utan åtgärder för att jämföra hur mycket man eventuellt sparar med Alternativ B och C. </t>
        </r>
      </text>
    </comment>
    <comment ref="C25" authorId="2" shapeId="0" xr:uid="{00000000-0006-0000-0100-000007000000}">
      <text>
        <r>
          <rPr>
            <b/>
            <sz val="8"/>
            <color indexed="81"/>
            <rFont val="Aptos"/>
            <family val="2"/>
          </rPr>
          <t xml:space="preserve">Investeringskostnad (SEK): 
</t>
        </r>
        <r>
          <rPr>
            <sz val="8"/>
            <color indexed="81"/>
            <rFont val="Aptos"/>
            <family val="2"/>
          </rPr>
          <t xml:space="preserve">Initial kostnad som oftast är en engångskostnad t ex inköps- och installationskostnad
</t>
        </r>
      </text>
    </comment>
    <comment ref="B29" authorId="2" shapeId="0" xr:uid="{00000000-0006-0000-0100-000008000000}">
      <text>
        <r>
          <rPr>
            <b/>
            <sz val="8"/>
            <color indexed="81"/>
            <rFont val="Aptos"/>
            <family val="2"/>
          </rPr>
          <t xml:space="preserve">Locum: 
</t>
        </r>
        <r>
          <rPr>
            <sz val="8"/>
            <color indexed="81"/>
            <rFont val="Aptos"/>
            <family val="2"/>
          </rPr>
          <t xml:space="preserve">Energikostnaden under ett år för installationen.
</t>
        </r>
      </text>
    </comment>
    <comment ref="A39" authorId="0" shapeId="0" xr:uid="{A68A3BBE-F8EE-4B37-B6B6-0D4E9154A66A}">
      <text>
        <r>
          <rPr>
            <b/>
            <sz val="9"/>
            <color indexed="81"/>
            <rFont val="Aptos"/>
            <family val="2"/>
          </rPr>
          <t>Locum:</t>
        </r>
        <r>
          <rPr>
            <sz val="9"/>
            <color indexed="81"/>
            <rFont val="Aptos"/>
            <family val="2"/>
          </rPr>
          <t xml:space="preserve">
I rutan "Drift- och Underhållskostnad" ska den årliga underhållskostnaden fyllas i, dvs kostnaden för service och likande utgifter. </t>
        </r>
      </text>
    </comment>
    <comment ref="A45" authorId="0" shapeId="0" xr:uid="{A107BA34-6297-4A64-A4FC-5AA399968E39}">
      <text>
        <r>
          <rPr>
            <b/>
            <sz val="9"/>
            <color indexed="81"/>
            <rFont val="Aptos"/>
            <family val="2"/>
          </rPr>
          <t>Locum:</t>
        </r>
        <r>
          <rPr>
            <sz val="9"/>
            <color indexed="81"/>
            <rFont val="Aptos"/>
            <family val="2"/>
          </rPr>
          <t xml:space="preserve"> 
Kostnad för avveckling eller andra miljörelaterade kostnader
</t>
        </r>
      </text>
    </comment>
    <comment ref="A50" authorId="0" shapeId="0" xr:uid="{619E776B-3593-4343-AB43-746B20C67BA4}">
      <text>
        <r>
          <rPr>
            <b/>
            <sz val="9"/>
            <color indexed="81"/>
            <rFont val="Aptos"/>
            <family val="2"/>
          </rPr>
          <t>Locum:</t>
        </r>
        <r>
          <rPr>
            <sz val="9"/>
            <color indexed="81"/>
            <rFont val="Aptos"/>
            <family val="2"/>
          </rPr>
          <t xml:space="preserve">
I rutan "Restvärde" fyller man i restvärden som finns kvar efter brukstiden. Det kan t.ex. handla om försäljning av system och reservdelar eller andra värden efter brukstiden</t>
        </r>
      </text>
    </comment>
    <comment ref="B56" authorId="0" shapeId="0" xr:uid="{00000000-0006-0000-0100-00000A000000}">
      <text>
        <r>
          <rPr>
            <b/>
            <sz val="9"/>
            <color indexed="81"/>
            <rFont val="Aptos"/>
            <family val="2"/>
          </rPr>
          <t>Locum:
Lönsamhetsberäkning med nuvärdesmetoden.</t>
        </r>
        <r>
          <rPr>
            <sz val="9"/>
            <color indexed="81"/>
            <rFont val="Aptos"/>
            <family val="2"/>
          </rPr>
          <t xml:space="preserve">
Samtliga framtida kostnader omräknade till ett nuvärde. Det lönsammaste alterntivet sett under hela nyttjandetiden är det alternativ som har lägst totalkostnad (LCC-kostnad)</t>
        </r>
      </text>
    </comment>
    <comment ref="B57" authorId="0" shapeId="0" xr:uid="{00000000-0006-0000-0100-00000B000000}">
      <text>
        <r>
          <rPr>
            <b/>
            <sz val="9"/>
            <color indexed="81"/>
            <rFont val="Aptos"/>
            <family val="2"/>
          </rPr>
          <t xml:space="preserve">Locum:
Alternativ beräkning av lönsamhet.
</t>
        </r>
        <r>
          <rPr>
            <sz val="9"/>
            <color indexed="81"/>
            <rFont val="Aptos"/>
            <family val="2"/>
          </rPr>
          <t xml:space="preserve">Lönsamhet enligt internräntemetoden. Internränta är den procentuella avkastningen för en investering. Är internräntan högre än kalkylräntan är investeringen lönsam.
</t>
        </r>
      </text>
    </comment>
    <comment ref="B58" authorId="0" shapeId="0" xr:uid="{83B915C2-7418-49AB-A179-A4BA46CCE5DC}">
      <text>
        <r>
          <rPr>
            <b/>
            <sz val="9"/>
            <color indexed="81"/>
            <rFont val="Aptos"/>
            <family val="2"/>
          </rPr>
          <t xml:space="preserve">Locum:
Alternativ beräkning av lönsamhet.
</t>
        </r>
        <r>
          <rPr>
            <sz val="9"/>
            <color indexed="81"/>
            <rFont val="Aptos"/>
            <family val="2"/>
          </rPr>
          <t>Lönsamhet enligt återbetalningsemetoden. Beräknar huruvida en investering hinner återbetala sig eller inte utifrån en given tidsram..
I denna beräkning används nuvärdesberäknade flöden vilket leder till en något längre återbetalningstid jämfört med om reala flöden skulle användas.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Gösta Jansson</author>
  </authors>
  <commentList>
    <comment ref="B1" authorId="0" shapeId="0" xr:uid="{530B4B67-49EC-4B51-9060-50DC32D9FE63}">
      <text>
        <r>
          <rPr>
            <b/>
            <sz val="9"/>
            <color indexed="81"/>
            <rFont val="Aptos"/>
            <family val="2"/>
          </rPr>
          <t>Gösta Jansson:</t>
        </r>
        <r>
          <rPr>
            <sz val="9"/>
            <color indexed="81"/>
            <rFont val="Aptos"/>
            <family val="2"/>
          </rPr>
          <t xml:space="preserve">
Källa: För S.E och Södertälje (Telge)  så grundar sig kostnad från leverantörens prognos. För övriga leverantörer så har kostnad utgått från kostnadsutfall (kr/MWh) för respektive leverantör 2025 och sedan multilplicerat med den procentuella ökning som respektive leverantör kommunicerat under hösten 25. </t>
        </r>
      </text>
    </comment>
    <comment ref="E1" authorId="0" shapeId="0" xr:uid="{9A4435E5-B986-4593-A13A-9C96BA53FE43}">
      <text>
        <r>
          <rPr>
            <b/>
            <sz val="9"/>
            <color indexed="81"/>
            <rFont val="Aptos"/>
            <family val="2"/>
          </rPr>
          <t>Gösta Jansson:</t>
        </r>
        <r>
          <rPr>
            <sz val="9"/>
            <color indexed="81"/>
            <rFont val="Aptos"/>
            <family val="2"/>
          </rPr>
          <t xml:space="preserve">
Källa: FJK-prognoser från leverantör</t>
        </r>
      </text>
    </comment>
    <comment ref="H1" authorId="0" shapeId="0" xr:uid="{37F34AD4-5C42-4130-8C9C-0DBB89FAC6D0}">
      <text>
        <r>
          <rPr>
            <b/>
            <sz val="9"/>
            <color indexed="81"/>
            <rFont val="Aptos"/>
            <family val="2"/>
          </rPr>
          <t>Gösta Jansson:</t>
        </r>
        <r>
          <rPr>
            <sz val="9"/>
            <color indexed="81"/>
            <rFont val="Aptos"/>
            <family val="2"/>
          </rPr>
          <t xml:space="preserve">
Källa: Anläggnigslista med årsutfall från Entelios portal. summa kostnader + moms
Utgår från områdesvariationer på faktiskt utfall för 2025. Prisäkkring till en lägre kostnad 2026 jämfört med 2025, samt minskad energiskatt. Dessa två minskningar möter kostnadsökning från elnätssidan. Bolagssnitt för elbudget 2026 är satt till 1 067 kr/MWh. För områdesspecifika priser sätts utfall för 2025</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<sst xmlns="http://schemas.openxmlformats.org/spreadsheetml/2006/main" count="204" uniqueCount="134">
  <si>
    <t>Beräkning av LCC-kostnad</t>
  </si>
  <si>
    <t>Ingångsvärden</t>
  </si>
  <si>
    <t>SEK/MWh</t>
  </si>
  <si>
    <t>Alternativ</t>
  </si>
  <si>
    <t>Investeringskostnad (SEK)</t>
  </si>
  <si>
    <t>Nuvärde Miljökostnad (SEK)</t>
  </si>
  <si>
    <t>Summa</t>
  </si>
  <si>
    <t>Restvärde vid brukstidens slut (SEK)</t>
  </si>
  <si>
    <t>LCC-kostnad (SEK)</t>
  </si>
  <si>
    <t>Värmeenergi, fjv (MWh/år)</t>
  </si>
  <si>
    <t>Värmeenergi, el (MWh/år)</t>
  </si>
  <si>
    <t>Elenergi (MWh/år)</t>
  </si>
  <si>
    <t>Nuvärde Energikostnad, totalt (SEK)</t>
  </si>
  <si>
    <t>Renoveringar (SEK/år)</t>
  </si>
  <si>
    <t>Kalkylränta, real</t>
  </si>
  <si>
    <t>Elpris</t>
  </si>
  <si>
    <t>Miljökostnad avveckling (SEK)</t>
  </si>
  <si>
    <t>LOC</t>
  </si>
  <si>
    <t>Projektnr</t>
  </si>
  <si>
    <t>Projektnamn</t>
  </si>
  <si>
    <t>Informationssäkerhetsklass:</t>
  </si>
  <si>
    <t>A</t>
  </si>
  <si>
    <t>B</t>
  </si>
  <si>
    <t>C</t>
  </si>
  <si>
    <t>Kylenergi, fjärrkyla (MWh/år)</t>
  </si>
  <si>
    <t>Total Energikostnad år 1 (SEK)</t>
  </si>
  <si>
    <t>Nuvärde restvärde (SEK)</t>
  </si>
  <si>
    <t>Restvärde</t>
  </si>
  <si>
    <t>Investeringskostnad minus restvärde</t>
  </si>
  <si>
    <t>Investeringskostnad</t>
  </si>
  <si>
    <t>Nuvärde Restvärde</t>
  </si>
  <si>
    <t>Energikostnad</t>
  </si>
  <si>
    <t>Miljökostnad</t>
  </si>
  <si>
    <t>Underhållskostnad</t>
  </si>
  <si>
    <t>Varierande investeringskostnad</t>
  </si>
  <si>
    <t>ALT A</t>
  </si>
  <si>
    <t>ALT B</t>
  </si>
  <si>
    <t>ALT C</t>
  </si>
  <si>
    <t>Varierande energikostnad</t>
  </si>
  <si>
    <t>Fjärrvärmepris</t>
  </si>
  <si>
    <t>El till kylmaskin (MWh/år)</t>
  </si>
  <si>
    <t>Varierande elprisökning</t>
  </si>
  <si>
    <t>Varierande fjärrvärmeprisökning</t>
  </si>
  <si>
    <t>Varierande fjärrkyleprisökning</t>
  </si>
  <si>
    <t>Varierande kalkylränta</t>
  </si>
  <si>
    <t>Fjärrkylepris</t>
  </si>
  <si>
    <t>Känslighetsanalys</t>
  </si>
  <si>
    <t>Årlig DoU-kostnad (SEK/år)</t>
  </si>
  <si>
    <t>Internränta</t>
  </si>
  <si>
    <t xml:space="preserve">År </t>
  </si>
  <si>
    <t>Investering</t>
  </si>
  <si>
    <t>Fjärrvärme</t>
  </si>
  <si>
    <t>Fjärrkyla</t>
  </si>
  <si>
    <t>El</t>
  </si>
  <si>
    <t>Alt B</t>
  </si>
  <si>
    <t>Alt C</t>
  </si>
  <si>
    <t>DoU + renov</t>
  </si>
  <si>
    <t>f</t>
  </si>
  <si>
    <t>h</t>
  </si>
  <si>
    <t>j</t>
  </si>
  <si>
    <t>Prisökning, real</t>
  </si>
  <si>
    <t>Drift- och underhåll</t>
  </si>
  <si>
    <t>Sjukhus</t>
  </si>
  <si>
    <t>Prisökning real</t>
  </si>
  <si>
    <t>FJV</t>
  </si>
  <si>
    <t>FJK</t>
  </si>
  <si>
    <t>INTERNRÄNTA</t>
  </si>
  <si>
    <t>St Göran</t>
  </si>
  <si>
    <t>Rosenlund</t>
  </si>
  <si>
    <t>Landstingshuset</t>
  </si>
  <si>
    <t>kr/MWh</t>
  </si>
  <si>
    <t>Karolinska sjukhusomr</t>
  </si>
  <si>
    <t>Karolinska hotellet</t>
  </si>
  <si>
    <t>SÖS</t>
  </si>
  <si>
    <t>Mariamottagning</t>
  </si>
  <si>
    <t>Serafen</t>
  </si>
  <si>
    <t>Norrtälje</t>
  </si>
  <si>
    <t>Löwenströmska</t>
  </si>
  <si>
    <t>Sabbatsberg</t>
  </si>
  <si>
    <t>Genomsnitt</t>
  </si>
  <si>
    <t>NKS</t>
  </si>
  <si>
    <t>Nuvärde Underhållskostnader (SEK)</t>
  </si>
  <si>
    <t>Kapitalkostnad</t>
  </si>
  <si>
    <t>Drift- och Underhållskostnad</t>
  </si>
  <si>
    <t>Kalkylperiod, år</t>
  </si>
  <si>
    <t xml:space="preserve">Nacka </t>
  </si>
  <si>
    <t>Dalen</t>
  </si>
  <si>
    <t>Danderyds sjukhus</t>
  </si>
  <si>
    <t>Jakobsbergs sjukhus</t>
  </si>
  <si>
    <t>Löwenströmska sjukhuset</t>
  </si>
  <si>
    <t>Dalens sjukhus</t>
  </si>
  <si>
    <t>Grimman 2</t>
  </si>
  <si>
    <t>Lindegården</t>
  </si>
  <si>
    <t>Maria sjukhus</t>
  </si>
  <si>
    <t>S:t Görans sjukhus</t>
  </si>
  <si>
    <t>Serafens vårdcentral</t>
  </si>
  <si>
    <t>Ytterö behandlingshem</t>
  </si>
  <si>
    <t>Nacka sjukhus</t>
  </si>
  <si>
    <t>Norrtälje sjukhus</t>
  </si>
  <si>
    <t>Sollentuna sjukhus</t>
  </si>
  <si>
    <t>Södertälje sjukhus</t>
  </si>
  <si>
    <t>Ankarets behandlingshem</t>
  </si>
  <si>
    <t>Handens sjukhus</t>
  </si>
  <si>
    <t>Helix</t>
  </si>
  <si>
    <t>Huddinge sjukhusområde</t>
  </si>
  <si>
    <t>Huddinge, hus E</t>
  </si>
  <si>
    <t>Norra Hagastaden, by H4-H5</t>
  </si>
  <si>
    <t>Solna sjukhusområde</t>
  </si>
  <si>
    <t>kr/kWh</t>
  </si>
  <si>
    <t>Sabbatsbergsområdet, Eastman</t>
  </si>
  <si>
    <t>Genomsnitt exkl SÖS</t>
  </si>
  <si>
    <t>Resultat och slutsats:</t>
  </si>
  <si>
    <t>Resultat</t>
  </si>
  <si>
    <t>Sollentuna</t>
  </si>
  <si>
    <t>Upprättad av:</t>
  </si>
  <si>
    <t>Datum:</t>
  </si>
  <si>
    <t>För investeringar som påverkar användning av energi ska en LCC-kalkyl bifogas.</t>
  </si>
  <si>
    <t>Ingångsvärde ändras vid behov. Ljusblå fält fylls i. Gröna fält redovisar delresultat.</t>
  </si>
  <si>
    <t>Realt</t>
  </si>
  <si>
    <t>Nuvärdesberäknat</t>
  </si>
  <si>
    <t>Återbetalningstid (år)</t>
  </si>
  <si>
    <t>Netto cash-flow</t>
  </si>
  <si>
    <t>ÅTERBETALNINGSTID</t>
  </si>
  <si>
    <t>Kostnadsutveckling nuvärde</t>
  </si>
  <si>
    <t>D&amp;U</t>
  </si>
  <si>
    <t>Huddinge</t>
  </si>
  <si>
    <t>Danderyd</t>
  </si>
  <si>
    <t xml:space="preserve">Huddinge </t>
  </si>
  <si>
    <t>Jakobsberg</t>
  </si>
  <si>
    <t>Södertälje</t>
  </si>
  <si>
    <t>Sabbatsbergsområdet</t>
  </si>
  <si>
    <t>Södersjukhuset</t>
  </si>
  <si>
    <t>Uppdaterat 2026-02-24</t>
  </si>
  <si>
    <t>Uppdaterat 2026-03-10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</si>
</sst>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kr&quot;#,##0_);[Red]\(&quot;kr&quot;#,##0\)"/>
    <numFmt numFmtId="165" formatCode="_(* #,##0.00_);_(* \(#,##0.00\);_(* &quot;-&quot;??_);_(@_)"/>
    <numFmt numFmtId="166" formatCode="0.0%"/>
    <numFmt numFmtId="167" formatCode="#,##0_ ;[Red]\-#,##0\ "/>
    <numFmt numFmtId="168" formatCode="_-* #,##0_-;\-* #,##0_-;_-* &quot;-&quot;??_-;_-@_-"/>
    <numFmt numFmtId="169" formatCode="#,##0.0\ &quot;kr&quot;;[Red]\-#,##0.0\ &quot;kr&quot;"/>
    <numFmt numFmtId="170" formatCode="#,##0.0"/>
    <numFmt numFmtId="171" formatCode="0.0"/>
  </numFmts>
  <fonts count="40" x14ac:knownFonts="1">
    <font>
      <sz val="10"/>
      <name val="Arial"/>
      <family val="2"/>
    </font>
    <font>
      <sz val="10"/>
      <color theme="1"/>
      <name val="Arial"/>
      <family val="2"/>
    </font>
    <font>
      <sz val="10"/>
      <color indexed="8"/>
      <name val="Arial"/>
      <family val="2"/>
    </font>
    <font>
      <sz val="10"/>
      <color indexed="9"/>
      <name val="Arial"/>
      <family val="2"/>
    </font>
    <font>
      <b/>
      <sz val="10"/>
      <color indexed="52"/>
      <name val="Arial"/>
      <family val="2"/>
    </font>
    <font>
      <sz val="10"/>
      <color indexed="17"/>
      <name val="Arial"/>
      <family val="2"/>
    </font>
    <font>
      <sz val="10"/>
      <color indexed="20"/>
      <name val="Arial"/>
      <family val="2"/>
    </font>
    <font>
      <i/>
      <sz val="10"/>
      <color indexed="23"/>
      <name val="Arial"/>
      <family val="2"/>
    </font>
    <font>
      <sz val="10"/>
      <color indexed="62"/>
      <name val="Arial"/>
      <family val="2"/>
    </font>
    <font>
      <b/>
      <sz val="10"/>
      <color indexed="9"/>
      <name val="Arial"/>
      <family val="2"/>
    </font>
    <font>
      <sz val="10"/>
      <color indexed="52"/>
      <name val="Arial"/>
      <family val="2"/>
    </font>
    <font>
      <sz val="10"/>
      <color indexed="6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b/>
      <sz val="10"/>
      <color indexed="8"/>
      <name val="Arial"/>
      <family val="2"/>
    </font>
    <font>
      <b/>
      <sz val="10"/>
      <color indexed="63"/>
      <name val="Arial"/>
      <family val="2"/>
    </font>
    <font>
      <sz val="10"/>
      <color indexed="10"/>
      <name val="Arial"/>
      <family val="2"/>
    </font>
    <font>
      <sz val="10"/>
      <name val="Arial"/>
      <family val="2"/>
    </font>
    <font>
      <sz val="10"/>
      <name val="Calibri"/>
      <family val="2"/>
      <scheme val="minor"/>
    </font>
    <font>
      <sz val="8"/>
      <name val="Calibri"/>
      <family val="2"/>
      <scheme val="minor"/>
    </font>
    <font>
      <sz val="10"/>
      <name val="Aptos"/>
      <family val="2"/>
    </font>
    <font>
      <sz val="9"/>
      <name val="Aptos"/>
      <family val="2"/>
    </font>
    <font>
      <b/>
      <sz val="16"/>
      <name val="Aptos"/>
      <family val="2"/>
    </font>
    <font>
      <b/>
      <sz val="13"/>
      <name val="Aptos"/>
      <family val="2"/>
    </font>
    <font>
      <b/>
      <sz val="10"/>
      <name val="Aptos"/>
      <family val="2"/>
    </font>
    <font>
      <sz val="8"/>
      <name val="Aptos"/>
      <family val="2"/>
    </font>
    <font>
      <sz val="12"/>
      <name val="Aptos"/>
      <family val="2"/>
    </font>
    <font>
      <b/>
      <sz val="8"/>
      <name val="Aptos"/>
      <family val="2"/>
    </font>
    <font>
      <sz val="8"/>
      <color rgb="FF6C0000"/>
      <name val="Aptos"/>
      <family val="2"/>
    </font>
    <font>
      <b/>
      <sz val="12"/>
      <name val="Aptos"/>
      <family val="2"/>
    </font>
    <font>
      <b/>
      <sz val="14"/>
      <name val="Aptos"/>
      <family val="2"/>
    </font>
    <font>
      <b/>
      <i/>
      <sz val="10"/>
      <name val="Aptos"/>
      <family val="2"/>
    </font>
    <font>
      <b/>
      <sz val="8"/>
      <color indexed="81"/>
      <name val="Aptos"/>
      <family val="2"/>
    </font>
    <font>
      <sz val="8"/>
      <color indexed="81"/>
      <name val="Aptos"/>
      <family val="2"/>
    </font>
    <font>
      <b/>
      <sz val="9"/>
      <color indexed="81"/>
      <name val="Aptos"/>
      <family val="2"/>
    </font>
    <font>
      <sz val="9"/>
      <color indexed="81"/>
      <name val="Aptos"/>
      <family val="2"/>
    </font>
    <font>
      <sz val="10"/>
      <color rgb="FFFF0000"/>
      <name val="Aptos"/>
      <family val="2"/>
    </font>
    <font>
      <i/>
      <sz val="10"/>
      <name val="Aptos"/>
      <family val="2"/>
    </font>
  </fonts>
  <fills count="31">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6"/>
        <bgColor indexed="9"/>
      </patternFill>
    </fill>
    <fill>
      <patternFill patternType="solid">
        <fgColor indexed="22"/>
        <bgColor indexed="3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43"/>
        <bgColor indexed="26"/>
      </patternFill>
    </fill>
    <fill>
      <patternFill patternType="solid">
        <fgColor theme="0"/>
        <bgColor indexed="64"/>
      </patternFill>
    </fill>
    <fill>
      <patternFill patternType="solid">
        <fgColor rgb="FFB0D8C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7EEF5"/>
        <bgColor indexed="64"/>
      </patternFill>
    </fill>
  </fills>
  <borders count="41">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medium">
        <color indexed="8"/>
      </top>
      <bottom style="medium">
        <color indexed="8"/>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right/>
      <top/>
      <bottom style="thin">
        <color theme="9"/>
      </bottom>
      <diagonal/>
    </border>
    <border>
      <left/>
      <right/>
      <top style="thin">
        <color theme="9"/>
      </top>
      <bottom/>
      <diagonal/>
    </border>
    <border>
      <left/>
      <right style="thin">
        <color theme="9"/>
      </right>
      <top style="thin">
        <color theme="9"/>
      </top>
      <bottom/>
      <diagonal/>
    </border>
    <border>
      <left/>
      <right style="thin">
        <color theme="9"/>
      </right>
      <top/>
      <bottom/>
      <diagonal/>
    </border>
    <border>
      <left style="thin">
        <color theme="9"/>
      </left>
      <right/>
      <top style="thin">
        <color theme="9"/>
      </top>
      <bottom/>
      <diagonal/>
    </border>
    <border>
      <left style="thin">
        <color theme="9"/>
      </left>
      <right/>
      <top/>
      <bottom/>
      <diagonal/>
    </border>
    <border>
      <left style="thin">
        <color theme="9"/>
      </left>
      <right/>
      <top/>
      <bottom style="thin">
        <color theme="9"/>
      </bottom>
      <diagonal/>
    </border>
    <border>
      <left/>
      <right style="thin">
        <color theme="9"/>
      </right>
      <top/>
      <bottom style="thin">
        <color theme="9"/>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8"/>
      </right>
      <top/>
      <bottom/>
      <diagonal/>
    </border>
    <border>
      <left/>
      <right/>
      <top style="thin">
        <color theme="9"/>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top style="medium">
        <color indexed="64"/>
      </top>
      <bottom/>
      <diagonal/>
    </border>
    <border>
      <left style="medium">
        <color indexed="64"/>
      </left>
      <right/>
      <top/>
      <bottom/>
      <diagonal/>
    </border>
    <border>
      <left style="medium">
        <color indexed="64"/>
      </left>
      <right/>
      <top style="medium">
        <color indexed="8"/>
      </top>
      <bottom style="medium">
        <color indexed="64"/>
      </bottom>
      <diagonal/>
    </border>
  </borders>
  <cellStyleXfs count="47">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1" applyNumberFormat="0" applyAlignment="0" applyProtection="0"/>
    <xf numFmtId="0" fontId="4" fillId="17" borderId="2" applyNumberFormat="0" applyAlignment="0" applyProtection="0"/>
    <xf numFmtId="0" fontId="5" fillId="4" borderId="0" applyNumberFormat="0" applyBorder="0" applyAlignment="0" applyProtection="0"/>
    <xf numFmtId="0" fontId="6" fillId="3"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1" borderId="0" applyNumberFormat="0" applyBorder="0" applyAlignment="0" applyProtection="0"/>
    <xf numFmtId="0" fontId="7" fillId="0" borderId="0" applyNumberFormat="0" applyFill="0" applyBorder="0" applyAlignment="0" applyProtection="0"/>
    <xf numFmtId="0" fontId="8" fillId="7" borderId="2" applyNumberFormat="0" applyAlignment="0" applyProtection="0"/>
    <xf numFmtId="0" fontId="9" fillId="22" borderId="3" applyNumberFormat="0" applyAlignment="0" applyProtection="0"/>
    <xf numFmtId="0" fontId="10" fillId="0" borderId="4" applyNumberFormat="0" applyFill="0" applyAlignment="0" applyProtection="0"/>
    <xf numFmtId="0" fontId="11" fillId="23" borderId="0" applyNumberFormat="0" applyBorder="0" applyAlignment="0" applyProtection="0"/>
    <xf numFmtId="9" fontId="19" fillId="0" borderId="0" applyFill="0" applyBorder="0" applyAlignment="0" applyProtection="0"/>
    <xf numFmtId="0" fontId="12" fillId="0" borderId="0" applyNumberFormat="0" applyFill="0" applyBorder="0" applyAlignment="0" applyProtection="0"/>
    <xf numFmtId="0" fontId="13" fillId="0" borderId="5" applyNumberFormat="0" applyFill="0" applyAlignment="0" applyProtection="0"/>
    <xf numFmtId="0" fontId="14" fillId="0" borderId="6" applyNumberFormat="0" applyFill="0" applyAlignment="0" applyProtection="0"/>
    <xf numFmtId="0" fontId="15" fillId="0" borderId="7" applyNumberFormat="0" applyFill="0" applyAlignment="0" applyProtection="0"/>
    <xf numFmtId="0" fontId="15" fillId="0" borderId="0" applyNumberFormat="0" applyFill="0" applyBorder="0" applyAlignment="0" applyProtection="0"/>
    <xf numFmtId="0" fontId="16" fillId="0" borderId="8" applyNumberFormat="0" applyFill="0" applyAlignment="0" applyProtection="0"/>
    <xf numFmtId="0" fontId="17" fillId="17" borderId="9" applyNumberFormat="0" applyAlignment="0" applyProtection="0"/>
    <xf numFmtId="0" fontId="18" fillId="0" borderId="0" applyNumberFormat="0" applyFill="0" applyBorder="0" applyAlignment="0" applyProtection="0"/>
    <xf numFmtId="0" fontId="1" fillId="0" borderId="0"/>
    <xf numFmtId="0" fontId="19" fillId="0" borderId="0"/>
    <xf numFmtId="9" fontId="19" fillId="0" borderId="0" applyFill="0" applyBorder="0" applyAlignment="0" applyProtection="0"/>
    <xf numFmtId="165" fontId="19" fillId="0" borderId="0" applyFont="0" applyFill="0" applyBorder="0" applyAlignment="0" applyProtection="0"/>
  </cellStyleXfs>
  <cellXfs count="150">
    <xf numFmtId="0" fontId="0" fillId="0" borderId="0" xfId="0"/>
    <xf numFmtId="0" fontId="20" fillId="24" borderId="0" xfId="0" applyFont="1" applyFill="1"/>
    <xf numFmtId="0" fontId="21" fillId="24" borderId="0" xfId="0" applyFont="1" applyFill="1"/>
    <xf numFmtId="0" fontId="20" fillId="24" borderId="0" xfId="0" applyFont="1" applyFill="1" applyAlignment="1">
      <alignment vertical="top"/>
    </xf>
    <xf numFmtId="0" fontId="22" fillId="0" borderId="0" xfId="0" applyFont="1"/>
    <xf numFmtId="0" fontId="23" fillId="30" borderId="23" xfId="0" applyFont="1" applyFill="1" applyBorder="1"/>
    <xf numFmtId="0" fontId="23" fillId="30" borderId="24" xfId="0" applyFont="1" applyFill="1" applyBorder="1"/>
    <xf numFmtId="0" fontId="23" fillId="30" borderId="13" xfId="0" applyFont="1" applyFill="1" applyBorder="1" applyProtection="1">
      <protection locked="0"/>
    </xf>
    <xf numFmtId="0" fontId="24" fillId="24" borderId="0" xfId="0" applyFont="1" applyFill="1"/>
    <xf numFmtId="0" fontId="24" fillId="24" borderId="0" xfId="0" applyFont="1" applyFill="1" applyAlignment="1">
      <alignment horizontal="center"/>
    </xf>
    <xf numFmtId="0" fontId="25" fillId="24" borderId="0" xfId="0" applyFont="1" applyFill="1"/>
    <xf numFmtId="0" fontId="26" fillId="24" borderId="0" xfId="0" applyFont="1" applyFill="1" applyAlignment="1">
      <alignment horizontal="right"/>
    </xf>
    <xf numFmtId="0" fontId="23" fillId="30" borderId="34" xfId="0" applyFont="1" applyFill="1" applyBorder="1"/>
    <xf numFmtId="0" fontId="27" fillId="24" borderId="0" xfId="0" applyFont="1" applyFill="1"/>
    <xf numFmtId="0" fontId="28" fillId="0" borderId="0" xfId="0" applyFont="1"/>
    <xf numFmtId="0" fontId="27" fillId="24" borderId="0" xfId="44" applyFont="1" applyFill="1"/>
    <xf numFmtId="0" fontId="27" fillId="24" borderId="0" xfId="0" applyFont="1" applyFill="1" applyAlignment="1">
      <alignment horizontal="center"/>
    </xf>
    <xf numFmtId="0" fontId="29" fillId="24" borderId="0" xfId="0" applyFont="1" applyFill="1"/>
    <xf numFmtId="0" fontId="23" fillId="24" borderId="0" xfId="0" applyFont="1" applyFill="1" applyAlignment="1">
      <alignment horizontal="center"/>
    </xf>
    <xf numFmtId="0" fontId="23" fillId="24" borderId="0" xfId="0" applyFont="1" applyFill="1"/>
    <xf numFmtId="0" fontId="22" fillId="24" borderId="0" xfId="44" applyFont="1" applyFill="1"/>
    <xf numFmtId="0" fontId="29" fillId="24" borderId="0" xfId="0" applyFont="1" applyFill="1" applyAlignment="1">
      <alignment horizontal="center"/>
    </xf>
    <xf numFmtId="0" fontId="30" fillId="24" borderId="0" xfId="44" applyFont="1" applyFill="1"/>
    <xf numFmtId="0" fontId="22" fillId="24" borderId="0" xfId="0" applyFont="1" applyFill="1"/>
    <xf numFmtId="0" fontId="22" fillId="24" borderId="0" xfId="0" applyFont="1" applyFill="1" applyAlignment="1">
      <alignment horizontal="center"/>
    </xf>
    <xf numFmtId="0" fontId="26" fillId="24" borderId="0" xfId="0" applyFont="1" applyFill="1" applyAlignment="1">
      <alignment horizontal="center"/>
    </xf>
    <xf numFmtId="0" fontId="31" fillId="24" borderId="18" xfId="0" applyFont="1" applyFill="1" applyBorder="1"/>
    <xf numFmtId="0" fontId="26" fillId="24" borderId="15" xfId="0" applyFont="1" applyFill="1" applyBorder="1"/>
    <xf numFmtId="0" fontId="22" fillId="24" borderId="15" xfId="0" applyFont="1" applyFill="1" applyBorder="1"/>
    <xf numFmtId="0" fontId="22" fillId="24" borderId="15" xfId="0" applyFont="1" applyFill="1" applyBorder="1" applyAlignment="1">
      <alignment horizontal="left"/>
    </xf>
    <xf numFmtId="0" fontId="22" fillId="24" borderId="16" xfId="0" applyFont="1" applyFill="1" applyBorder="1"/>
    <xf numFmtId="0" fontId="22" fillId="24" borderId="19" xfId="0" applyFont="1" applyFill="1" applyBorder="1"/>
    <xf numFmtId="0" fontId="22" fillId="24" borderId="0" xfId="0" applyFont="1" applyFill="1" applyAlignment="1">
      <alignment horizontal="left"/>
    </xf>
    <xf numFmtId="0" fontId="22" fillId="24" borderId="0" xfId="0" applyFont="1" applyFill="1" applyAlignment="1">
      <alignment horizontal="right"/>
    </xf>
    <xf numFmtId="1" fontId="22" fillId="30" borderId="13" xfId="0" applyNumberFormat="1" applyFont="1" applyFill="1" applyBorder="1" applyAlignment="1" applyProtection="1">
      <alignment horizontal="center"/>
      <protection locked="0"/>
    </xf>
    <xf numFmtId="1" fontId="22" fillId="25" borderId="13" xfId="0" applyNumberFormat="1" applyFont="1" applyFill="1" applyBorder="1" applyAlignment="1">
      <alignment horizontal="center"/>
    </xf>
    <xf numFmtId="166" fontId="22" fillId="30" borderId="28" xfId="34" applyNumberFormat="1" applyFont="1" applyFill="1" applyBorder="1" applyAlignment="1" applyProtection="1">
      <alignment horizontal="center"/>
      <protection locked="0"/>
    </xf>
    <xf numFmtId="0" fontId="22" fillId="24" borderId="17" xfId="0" applyFont="1" applyFill="1" applyBorder="1"/>
    <xf numFmtId="166" fontId="22" fillId="30" borderId="22" xfId="0" applyNumberFormat="1" applyFont="1" applyFill="1" applyBorder="1" applyAlignment="1" applyProtection="1">
      <alignment horizontal="center"/>
      <protection locked="0"/>
    </xf>
    <xf numFmtId="166" fontId="22" fillId="30" borderId="13" xfId="34" applyNumberFormat="1" applyFont="1" applyFill="1" applyBorder="1" applyAlignment="1" applyProtection="1">
      <alignment horizontal="center"/>
      <protection locked="0"/>
    </xf>
    <xf numFmtId="0" fontId="22" fillId="24" borderId="20" xfId="0" applyFont="1" applyFill="1" applyBorder="1"/>
    <xf numFmtId="0" fontId="22" fillId="24" borderId="14" xfId="0" applyFont="1" applyFill="1" applyBorder="1"/>
    <xf numFmtId="0" fontId="22" fillId="24" borderId="14" xfId="0" applyFont="1" applyFill="1" applyBorder="1" applyAlignment="1">
      <alignment horizontal="right"/>
    </xf>
    <xf numFmtId="166" fontId="22" fillId="24" borderId="14" xfId="0" applyNumberFormat="1" applyFont="1" applyFill="1" applyBorder="1" applyAlignment="1">
      <alignment horizontal="center"/>
    </xf>
    <xf numFmtId="0" fontId="22" fillId="24" borderId="21" xfId="0" applyFont="1" applyFill="1" applyBorder="1"/>
    <xf numFmtId="0" fontId="22" fillId="24" borderId="18" xfId="0" applyFont="1" applyFill="1" applyBorder="1"/>
    <xf numFmtId="0" fontId="31" fillId="24" borderId="19" xfId="0" applyFont="1" applyFill="1" applyBorder="1"/>
    <xf numFmtId="0" fontId="26" fillId="24" borderId="0" xfId="0" applyFont="1" applyFill="1"/>
    <xf numFmtId="0" fontId="31" fillId="24" borderId="0" xfId="0" applyFont="1" applyFill="1" applyAlignment="1">
      <alignment horizontal="center"/>
    </xf>
    <xf numFmtId="0" fontId="26" fillId="24" borderId="19" xfId="0" applyFont="1" applyFill="1" applyBorder="1"/>
    <xf numFmtId="3" fontId="22" fillId="24" borderId="0" xfId="46" applyNumberFormat="1" applyFont="1" applyFill="1" applyBorder="1" applyProtection="1"/>
    <xf numFmtId="0" fontId="26" fillId="24" borderId="14" xfId="0" applyFont="1" applyFill="1" applyBorder="1" applyAlignment="1">
      <alignment horizontal="right"/>
    </xf>
    <xf numFmtId="3" fontId="22" fillId="24" borderId="14" xfId="0" applyNumberFormat="1" applyFont="1" applyFill="1" applyBorder="1" applyAlignment="1">
      <alignment horizontal="center"/>
    </xf>
    <xf numFmtId="3" fontId="22" fillId="24" borderId="0" xfId="0" applyNumberFormat="1" applyFont="1" applyFill="1" applyAlignment="1">
      <alignment horizontal="center"/>
    </xf>
    <xf numFmtId="0" fontId="31" fillId="24" borderId="18" xfId="0" applyFont="1" applyFill="1" applyBorder="1" applyAlignment="1">
      <alignment horizontal="left"/>
    </xf>
    <xf numFmtId="0" fontId="26" fillId="24" borderId="15" xfId="0" applyFont="1" applyFill="1" applyBorder="1" applyAlignment="1">
      <alignment horizontal="left"/>
    </xf>
    <xf numFmtId="0" fontId="26" fillId="24" borderId="15" xfId="0" applyFont="1" applyFill="1" applyBorder="1" applyAlignment="1">
      <alignment horizontal="right"/>
    </xf>
    <xf numFmtId="3" fontId="22" fillId="24" borderId="15" xfId="0" applyNumberFormat="1" applyFont="1" applyFill="1" applyBorder="1" applyAlignment="1">
      <alignment horizontal="center"/>
    </xf>
    <xf numFmtId="0" fontId="31" fillId="24" borderId="15" xfId="0" applyFont="1" applyFill="1" applyBorder="1" applyAlignment="1">
      <alignment horizontal="center"/>
    </xf>
    <xf numFmtId="0" fontId="26" fillId="24" borderId="15" xfId="0" applyFont="1" applyFill="1" applyBorder="1" applyAlignment="1">
      <alignment horizontal="center"/>
    </xf>
    <xf numFmtId="3" fontId="31" fillId="24" borderId="15" xfId="0" applyNumberFormat="1" applyFont="1" applyFill="1" applyBorder="1" applyAlignment="1">
      <alignment horizontal="center"/>
    </xf>
    <xf numFmtId="0" fontId="26" fillId="24" borderId="19" xfId="0" applyFont="1" applyFill="1" applyBorder="1" applyAlignment="1">
      <alignment horizontal="left"/>
    </xf>
    <xf numFmtId="0" fontId="26" fillId="24" borderId="0" xfId="0" applyFont="1" applyFill="1" applyAlignment="1">
      <alignment horizontal="left"/>
    </xf>
    <xf numFmtId="3" fontId="22" fillId="30" borderId="10" xfId="0" applyNumberFormat="1" applyFont="1" applyFill="1" applyBorder="1" applyAlignment="1" applyProtection="1">
      <alignment horizontal="center"/>
      <protection locked="0"/>
    </xf>
    <xf numFmtId="0" fontId="26" fillId="24" borderId="20" xfId="0" applyFont="1" applyFill="1" applyBorder="1" applyAlignment="1">
      <alignment horizontal="right"/>
    </xf>
    <xf numFmtId="9" fontId="22" fillId="24" borderId="0" xfId="0" applyNumberFormat="1" applyFont="1" applyFill="1"/>
    <xf numFmtId="170" fontId="22" fillId="30" borderId="10" xfId="0" applyNumberFormat="1" applyFont="1" applyFill="1" applyBorder="1" applyAlignment="1" applyProtection="1">
      <alignment horizontal="center"/>
      <protection locked="0"/>
    </xf>
    <xf numFmtId="170" fontId="22" fillId="24" borderId="0" xfId="0" applyNumberFormat="1" applyFont="1" applyFill="1" applyAlignment="1">
      <alignment horizontal="center"/>
    </xf>
    <xf numFmtId="0" fontId="26" fillId="24" borderId="19" xfId="0" applyFont="1" applyFill="1" applyBorder="1" applyAlignment="1">
      <alignment horizontal="right" wrapText="1"/>
    </xf>
    <xf numFmtId="170" fontId="22" fillId="24" borderId="12" xfId="0" applyNumberFormat="1" applyFont="1" applyFill="1" applyBorder="1" applyAlignment="1">
      <alignment horizontal="center"/>
    </xf>
    <xf numFmtId="0" fontId="26" fillId="24" borderId="29" xfId="0" applyFont="1" applyFill="1" applyBorder="1" applyAlignment="1">
      <alignment horizontal="right" wrapText="1"/>
    </xf>
    <xf numFmtId="0" fontId="26" fillId="24" borderId="19" xfId="0" applyFont="1" applyFill="1" applyBorder="1" applyAlignment="1">
      <alignment horizontal="right"/>
    </xf>
    <xf numFmtId="3" fontId="22" fillId="25" borderId="10" xfId="0" applyNumberFormat="1" applyFont="1" applyFill="1" applyBorder="1" applyAlignment="1">
      <alignment horizontal="center"/>
    </xf>
    <xf numFmtId="3" fontId="22" fillId="24" borderId="0" xfId="0" applyNumberFormat="1" applyFont="1" applyFill="1"/>
    <xf numFmtId="0" fontId="26" fillId="24" borderId="19" xfId="0" applyFont="1" applyFill="1" applyBorder="1" applyAlignment="1">
      <alignment horizontal="left" wrapText="1"/>
    </xf>
    <xf numFmtId="0" fontId="26" fillId="24" borderId="0" xfId="0" applyFont="1" applyFill="1" applyAlignment="1">
      <alignment horizontal="left" wrapText="1"/>
    </xf>
    <xf numFmtId="3" fontId="22" fillId="30" borderId="13" xfId="0" applyNumberFormat="1" applyFont="1" applyFill="1" applyBorder="1" applyAlignment="1" applyProtection="1">
      <alignment horizontal="center"/>
      <protection locked="0"/>
    </xf>
    <xf numFmtId="0" fontId="32" fillId="24" borderId="15" xfId="0" applyFont="1" applyFill="1" applyBorder="1" applyAlignment="1">
      <alignment vertical="top"/>
    </xf>
    <xf numFmtId="0" fontId="22" fillId="24" borderId="0" xfId="0" applyFont="1" applyFill="1" applyAlignment="1">
      <alignment vertical="top"/>
    </xf>
    <xf numFmtId="0" fontId="31" fillId="24" borderId="0" xfId="0" applyFont="1" applyFill="1" applyAlignment="1">
      <alignment horizontal="left"/>
    </xf>
    <xf numFmtId="3" fontId="31" fillId="26" borderId="11" xfId="0" applyNumberFormat="1" applyFont="1" applyFill="1" applyBorder="1" applyAlignment="1">
      <alignment horizontal="center"/>
    </xf>
    <xf numFmtId="0" fontId="33" fillId="24" borderId="0" xfId="0" applyFont="1" applyFill="1"/>
    <xf numFmtId="3" fontId="31" fillId="24" borderId="0" xfId="0" applyNumberFormat="1" applyFont="1" applyFill="1" applyAlignment="1">
      <alignment horizontal="center"/>
    </xf>
    <xf numFmtId="9" fontId="22" fillId="26" borderId="11" xfId="34" applyFont="1" applyFill="1" applyBorder="1" applyAlignment="1" applyProtection="1">
      <alignment horizontal="center"/>
    </xf>
    <xf numFmtId="9" fontId="22" fillId="24" borderId="0" xfId="34" applyFont="1" applyFill="1" applyBorder="1" applyAlignment="1" applyProtection="1">
      <alignment horizontal="center"/>
    </xf>
    <xf numFmtId="0" fontId="22" fillId="24" borderId="37" xfId="0" applyFont="1" applyFill="1" applyBorder="1"/>
    <xf numFmtId="170" fontId="22" fillId="26" borderId="0" xfId="34" applyNumberFormat="1" applyFont="1" applyFill="1" applyBorder="1" applyAlignment="1" applyProtection="1">
      <alignment horizontal="center"/>
    </xf>
    <xf numFmtId="9" fontId="22" fillId="24" borderId="39" xfId="34" applyFont="1" applyFill="1" applyBorder="1" applyAlignment="1" applyProtection="1">
      <alignment horizontal="center"/>
    </xf>
    <xf numFmtId="171" fontId="22" fillId="26" borderId="40" xfId="34" applyNumberFormat="1" applyFont="1" applyFill="1" applyBorder="1" applyAlignment="1" applyProtection="1">
      <alignment horizontal="center"/>
    </xf>
    <xf numFmtId="0" fontId="22" fillId="24" borderId="39" xfId="0" applyFont="1" applyFill="1" applyBorder="1"/>
    <xf numFmtId="3" fontId="22" fillId="24" borderId="38" xfId="0" applyNumberFormat="1" applyFont="1" applyFill="1" applyBorder="1"/>
    <xf numFmtId="168" fontId="22" fillId="24" borderId="0" xfId="46" applyNumberFormat="1" applyFont="1" applyFill="1" applyBorder="1" applyProtection="1"/>
    <xf numFmtId="0" fontId="31" fillId="24" borderId="0" xfId="0" applyFont="1" applyFill="1"/>
    <xf numFmtId="164" fontId="22" fillId="24" borderId="0" xfId="0" applyNumberFormat="1" applyFont="1" applyFill="1"/>
    <xf numFmtId="169" fontId="22" fillId="24" borderId="0" xfId="0" applyNumberFormat="1" applyFont="1" applyFill="1"/>
    <xf numFmtId="0" fontId="26" fillId="0" borderId="0" xfId="0" applyFont="1"/>
    <xf numFmtId="0" fontId="26" fillId="0" borderId="0" xfId="0" applyFont="1" applyAlignment="1">
      <alignment horizontal="center"/>
    </xf>
    <xf numFmtId="1" fontId="22" fillId="0" borderId="0" xfId="0" applyNumberFormat="1" applyFont="1"/>
    <xf numFmtId="167" fontId="22" fillId="0" borderId="0" xfId="0" applyNumberFormat="1" applyFont="1"/>
    <xf numFmtId="9" fontId="22" fillId="0" borderId="0" xfId="34" applyFont="1"/>
    <xf numFmtId="3" fontId="22" fillId="0" borderId="0" xfId="0" applyNumberFormat="1" applyFont="1"/>
    <xf numFmtId="166" fontId="22" fillId="0" borderId="0" xfId="34" applyNumberFormat="1" applyFont="1"/>
    <xf numFmtId="167" fontId="26" fillId="0" borderId="0" xfId="0" applyNumberFormat="1" applyFont="1"/>
    <xf numFmtId="0" fontId="38" fillId="0" borderId="0" xfId="0" applyFont="1"/>
    <xf numFmtId="3" fontId="38" fillId="0" borderId="0" xfId="0" applyNumberFormat="1" applyFont="1"/>
    <xf numFmtId="9" fontId="22" fillId="0" borderId="0" xfId="0" applyNumberFormat="1" applyFont="1"/>
    <xf numFmtId="0" fontId="39" fillId="0" borderId="0" xfId="0" applyFont="1"/>
    <xf numFmtId="3" fontId="39" fillId="0" borderId="0" xfId="0" applyNumberFormat="1" applyFont="1"/>
    <xf numFmtId="9" fontId="26" fillId="0" borderId="0" xfId="0" applyNumberFormat="1" applyFont="1"/>
    <xf numFmtId="3" fontId="26" fillId="0" borderId="0" xfId="0" applyNumberFormat="1" applyFont="1"/>
    <xf numFmtId="1" fontId="22" fillId="0" borderId="0" xfId="46" applyNumberFormat="1" applyFont="1"/>
    <xf numFmtId="9" fontId="22" fillId="0" borderId="0" xfId="0" applyNumberFormat="1" applyFont="1" applyAlignment="1">
      <alignment horizontal="center"/>
    </xf>
    <xf numFmtId="10" fontId="22" fillId="0" borderId="0" xfId="0" applyNumberFormat="1" applyFont="1"/>
    <xf numFmtId="4" fontId="22" fillId="0" borderId="0" xfId="0" applyNumberFormat="1" applyFont="1"/>
    <xf numFmtId="0" fontId="26" fillId="28" borderId="0" xfId="0" applyFont="1" applyFill="1"/>
    <xf numFmtId="0" fontId="26" fillId="27" borderId="0" xfId="0" applyFont="1" applyFill="1"/>
    <xf numFmtId="0" fontId="26" fillId="29" borderId="0" xfId="0" applyFont="1" applyFill="1"/>
    <xf numFmtId="0" fontId="22" fillId="0" borderId="0" xfId="0" applyFont="1" applyAlignment="1">
      <alignment horizontal="center"/>
    </xf>
    <xf numFmtId="0" fontId="22" fillId="28" borderId="0" xfId="0" applyFont="1" applyFill="1"/>
    <xf numFmtId="168" fontId="22" fillId="0" borderId="0" xfId="46" applyNumberFormat="1" applyFont="1" applyFill="1"/>
    <xf numFmtId="0" fontId="22" fillId="27" borderId="0" xfId="0" applyFont="1" applyFill="1"/>
    <xf numFmtId="0" fontId="22" fillId="29" borderId="0" xfId="0" applyFont="1" applyFill="1"/>
    <xf numFmtId="1" fontId="22" fillId="29" borderId="0" xfId="0" applyNumberFormat="1" applyFont="1" applyFill="1"/>
    <xf numFmtId="2" fontId="22" fillId="29" borderId="0" xfId="0" applyNumberFormat="1" applyFont="1" applyFill="1"/>
    <xf numFmtId="0" fontId="22" fillId="28" borderId="0" xfId="44" applyFont="1" applyFill="1"/>
    <xf numFmtId="0" fontId="22" fillId="29" borderId="0" xfId="0" quotePrefix="1" applyFont="1" applyFill="1"/>
    <xf numFmtId="3" fontId="22" fillId="28" borderId="0" xfId="44" applyNumberFormat="1" applyFont="1" applyFill="1"/>
    <xf numFmtId="1" fontId="22" fillId="28" borderId="0" xfId="0" applyNumberFormat="1" applyFont="1" applyFill="1"/>
    <xf numFmtId="1" fontId="22" fillId="27" borderId="0" xfId="0" applyNumberFormat="1" applyFont="1" applyFill="1"/>
    <xf numFmtId="0" fontId="22" fillId="16" borderId="1" xfId="19" applyFont="1"/>
    <xf numFmtId="0" fontId="23" fillId="30" borderId="13" xfId="0" applyFont="1" applyFill="1" applyBorder="1" applyProtection="1">
      <protection locked="0"/>
    </xf>
    <xf numFmtId="0" fontId="23" fillId="30" borderId="23" xfId="0" applyFont="1" applyFill="1" applyBorder="1" applyAlignment="1" applyProtection="1">
      <alignment horizontal="right"/>
      <protection locked="0"/>
    </xf>
    <xf numFmtId="0" fontId="23" fillId="30" borderId="24" xfId="0" applyFont="1" applyFill="1" applyBorder="1" applyAlignment="1" applyProtection="1">
      <alignment horizontal="right"/>
      <protection locked="0"/>
    </xf>
    <xf numFmtId="0" fontId="23" fillId="30" borderId="25" xfId="0" applyFont="1" applyFill="1" applyBorder="1" applyAlignment="1" applyProtection="1">
      <alignment horizontal="right"/>
      <protection locked="0"/>
    </xf>
    <xf numFmtId="166" fontId="22" fillId="30" borderId="23" xfId="0" applyNumberFormat="1" applyFont="1" applyFill="1" applyBorder="1" applyAlignment="1" applyProtection="1">
      <alignment horizontal="center"/>
      <protection locked="0"/>
    </xf>
    <xf numFmtId="166" fontId="22" fillId="30" borderId="25" xfId="0" applyNumberFormat="1" applyFont="1" applyFill="1" applyBorder="1" applyAlignment="1" applyProtection="1">
      <alignment horizontal="center"/>
      <protection locked="0"/>
    </xf>
    <xf numFmtId="0" fontId="22" fillId="24" borderId="30" xfId="0" applyFont="1" applyFill="1" applyBorder="1" applyAlignment="1">
      <alignment horizontal="center"/>
    </xf>
    <xf numFmtId="0" fontId="22" fillId="30" borderId="31" xfId="0" applyFont="1" applyFill="1" applyBorder="1" applyAlignment="1" applyProtection="1">
      <alignment horizontal="left" vertical="top" wrapText="1"/>
      <protection locked="0"/>
    </xf>
    <xf numFmtId="0" fontId="22" fillId="30" borderId="32" xfId="0" applyFont="1" applyFill="1" applyBorder="1" applyAlignment="1" applyProtection="1">
      <alignment horizontal="left" vertical="top" wrapText="1"/>
      <protection locked="0"/>
    </xf>
    <xf numFmtId="0" fontId="22" fillId="30" borderId="33" xfId="0" applyFont="1" applyFill="1" applyBorder="1" applyAlignment="1" applyProtection="1">
      <alignment horizontal="left" vertical="top" wrapText="1"/>
      <protection locked="0"/>
    </xf>
    <xf numFmtId="0" fontId="22" fillId="30" borderId="26" xfId="0" applyFont="1" applyFill="1" applyBorder="1" applyAlignment="1" applyProtection="1">
      <alignment horizontal="left" vertical="top" wrapText="1"/>
      <protection locked="0"/>
    </xf>
    <xf numFmtId="0" fontId="22" fillId="30" borderId="0" xfId="0" applyFont="1" applyFill="1" applyAlignment="1" applyProtection="1">
      <alignment horizontal="left" vertical="top" wrapText="1"/>
      <protection locked="0"/>
    </xf>
    <xf numFmtId="0" fontId="22" fillId="30" borderId="27" xfId="0" applyFont="1" applyFill="1" applyBorder="1" applyAlignment="1" applyProtection="1">
      <alignment horizontal="left" vertical="top" wrapText="1"/>
      <protection locked="0"/>
    </xf>
    <xf numFmtId="0" fontId="22" fillId="30" borderId="34" xfId="0" applyFont="1" applyFill="1" applyBorder="1" applyAlignment="1" applyProtection="1">
      <alignment horizontal="left" vertical="top" wrapText="1"/>
      <protection locked="0"/>
    </xf>
    <xf numFmtId="0" fontId="22" fillId="30" borderId="35" xfId="0" applyFont="1" applyFill="1" applyBorder="1" applyAlignment="1" applyProtection="1">
      <alignment horizontal="left" vertical="top" wrapText="1"/>
      <protection locked="0"/>
    </xf>
    <xf numFmtId="0" fontId="22" fillId="30" borderId="36" xfId="0" applyFont="1" applyFill="1" applyBorder="1" applyAlignment="1" applyProtection="1">
      <alignment horizontal="left" vertical="top" wrapText="1"/>
      <protection locked="0"/>
    </xf>
    <xf numFmtId="0" fontId="22" fillId="30" borderId="23" xfId="0" applyFont="1" applyFill="1" applyBorder="1" applyAlignment="1" applyProtection="1">
      <alignment horizontal="center"/>
      <protection locked="0"/>
    </xf>
    <xf numFmtId="0" fontId="22" fillId="30" borderId="24" xfId="0" applyFont="1" applyFill="1" applyBorder="1" applyAlignment="1" applyProtection="1">
      <alignment horizontal="center"/>
      <protection locked="0"/>
    </xf>
    <xf numFmtId="0" fontId="22" fillId="30" borderId="25" xfId="0" applyFont="1" applyFill="1" applyBorder="1" applyAlignment="1" applyProtection="1">
      <alignment horizontal="center"/>
      <protection locked="0"/>
    </xf>
    <xf numFmtId="0" fontId="23" fillId="24" borderId="0" xfId="0" applyFont="1" applyFill="1" applyAlignment="1">
      <alignment horizontal="left" vertical="top" wrapText="1"/>
    </xf>
  </cellXfs>
  <cellStyles count="47">
    <cellStyle name="20 % - Dekorfärg1" xfId="1" builtinId="30" customBuiltin="1"/>
    <cellStyle name="20 % - Dekorfärg2" xfId="2" builtinId="34" customBuiltin="1"/>
    <cellStyle name="20 % - Dekorfärg3" xfId="3" builtinId="38" customBuiltin="1"/>
    <cellStyle name="20 % - Dekorfärg4" xfId="4" builtinId="42" customBuiltin="1"/>
    <cellStyle name="20 % - Dekorfärg5" xfId="5" builtinId="46" customBuiltin="1"/>
    <cellStyle name="20 % - Dekorfärg6" xfId="6" builtinId="50" customBuiltin="1"/>
    <cellStyle name="40 % - Dekorfärg1" xfId="7" builtinId="31" customBuiltin="1"/>
    <cellStyle name="40 % - Dekorfärg2" xfId="8" builtinId="35" customBuiltin="1"/>
    <cellStyle name="40 % - Dekorfärg3" xfId="9" builtinId="39" customBuiltin="1"/>
    <cellStyle name="40 % - Dekorfärg4" xfId="10" builtinId="43" customBuiltin="1"/>
    <cellStyle name="40 % - Dekorfärg5" xfId="11" builtinId="47" customBuiltin="1"/>
    <cellStyle name="40 % - Dekorfärg6" xfId="12" builtinId="51" customBuiltin="1"/>
    <cellStyle name="60 % - Dekorfärg1" xfId="13" builtinId="32" customBuiltin="1"/>
    <cellStyle name="60 % - Dekorfärg2" xfId="14" builtinId="36" customBuiltin="1"/>
    <cellStyle name="60 % - Dekorfärg3" xfId="15" builtinId="40" customBuiltin="1"/>
    <cellStyle name="60 % - Dekorfärg4" xfId="16" builtinId="44" customBuiltin="1"/>
    <cellStyle name="60 % - Dekorfärg5" xfId="17" builtinId="48" customBuiltin="1"/>
    <cellStyle name="60 % - Dekorfärg6" xfId="18" builtinId="52" customBuiltin="1"/>
    <cellStyle name="Anteckning" xfId="19" builtinId="10" customBuiltin="1"/>
    <cellStyle name="Beräkning" xfId="20" builtinId="22" customBuiltin="1"/>
    <cellStyle name="Bra" xfId="21" builtinId="26" customBuiltin="1"/>
    <cellStyle name="Dekorfärg1" xfId="23" builtinId="29" customBuiltin="1"/>
    <cellStyle name="Dekorfärg2" xfId="24" builtinId="33" customBuiltin="1"/>
    <cellStyle name="Dekorfärg3" xfId="25" builtinId="37" customBuiltin="1"/>
    <cellStyle name="Dekorfärg4" xfId="26" builtinId="41" customBuiltin="1"/>
    <cellStyle name="Dekorfärg5" xfId="27" builtinId="45" customBuiltin="1"/>
    <cellStyle name="Dekorfärg6" xfId="28" builtinId="49" customBuiltin="1"/>
    <cellStyle name="Dålig" xfId="22" builtinId="27" customBuiltin="1"/>
    <cellStyle name="Förklarande text" xfId="29" builtinId="53" customBuiltin="1"/>
    <cellStyle name="Indata" xfId="30" builtinId="20" customBuiltin="1"/>
    <cellStyle name="Kontrollcell" xfId="31" builtinId="23" customBuiltin="1"/>
    <cellStyle name="Länkad cell" xfId="32" builtinId="24" customBuiltin="1"/>
    <cellStyle name="Neutral" xfId="33" builtinId="28" customBuiltin="1"/>
    <cellStyle name="Normal" xfId="0" builtinId="0"/>
    <cellStyle name="Normal 2" xfId="44" xr:uid="{00000000-0005-0000-0000-000022000000}"/>
    <cellStyle name="Normal 3" xfId="43" xr:uid="{00000000-0005-0000-0000-000023000000}"/>
    <cellStyle name="Procent" xfId="34" builtinId="5"/>
    <cellStyle name="Procent 2" xfId="45" xr:uid="{00000000-0005-0000-0000-000025000000}"/>
    <cellStyle name="Rubrik 1" xfId="35" builtinId="16" customBuiltin="1"/>
    <cellStyle name="Rubrik 1 1" xfId="36" xr:uid="{00000000-0005-0000-0000-000027000000}"/>
    <cellStyle name="Rubrik 2" xfId="37" builtinId="17" customBuiltin="1"/>
    <cellStyle name="Rubrik 3" xfId="38" builtinId="18" customBuiltin="1"/>
    <cellStyle name="Rubrik 4" xfId="39" builtinId="19" customBuiltin="1"/>
    <cellStyle name="Summa" xfId="40" builtinId="25" customBuiltin="1"/>
    <cellStyle name="Tusental" xfId="46" builtinId="3"/>
    <cellStyle name="Utdata" xfId="41" builtinId="21" customBuiltin="1"/>
    <cellStyle name="Varningstext" xfId="42" builtinId="11" customBuiltin="1"/>
  </cellStyles>
  <dxfs count="0"/>
  <tableStyles count="0" defaultTableStyle="TableStyleMedium9" defaultPivotStyle="PivotStyleLight16"/>
  <colors>
    <mruColors>
      <color rgb="FFF79646"/>
      <color rgb="FFE7EEF5"/>
      <color rgb="FFEEF0DC"/>
      <color rgb="FFFFFFCC"/>
      <color rgb="FFB0D8C0"/>
      <color rgb="FFFFFF99"/>
      <color rgb="FF6C0000"/>
      <color rgb="FFFF9B9B"/>
      <color rgb="FFA8D0F0"/>
      <color rgb="FFFF75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330670894709097"/>
          <c:y val="8.4194456958760266E-2"/>
          <c:w val="0.6538992997327816"/>
          <c:h val="0.69618242127612728"/>
        </c:manualLayout>
      </c:layout>
      <c:barChart>
        <c:barDir val="col"/>
        <c:grouping val="stacked"/>
        <c:varyColors val="0"/>
        <c:ser>
          <c:idx val="0"/>
          <c:order val="0"/>
          <c:tx>
            <c:strRef>
              <c:f>'Data - Rör ej!'!$A$6</c:f>
              <c:strCache>
                <c:ptCount val="1"/>
                <c:pt idx="0">
                  <c:v>Investeringskostnad minus restvärde</c:v>
                </c:pt>
              </c:strCache>
            </c:strRef>
          </c:tx>
          <c:spPr>
            <a:solidFill>
              <a:schemeClr val="accent1"/>
            </a:solidFill>
            <a:ln>
              <a:noFill/>
            </a:ln>
            <a:effectLst/>
          </c:spPr>
          <c:invertIfNegative val="0"/>
          <c:cat>
            <c:strRef>
              <c:f>(Sammanställning!$C$17,Sammanställning!$C$19,Sammanställning!$C$21)</c:f>
              <c:strCache>
                <c:ptCount val="3"/>
                <c:pt idx="0">
                  <c:v>A</c:v>
                </c:pt>
                <c:pt idx="1">
                  <c:v>B</c:v>
                </c:pt>
                <c:pt idx="2">
                  <c:v>C</c:v>
                </c:pt>
              </c:strCache>
            </c:strRef>
          </c:cat>
          <c:val>
            <c:numRef>
              <c:f>'Data - Rör ej!'!$C$6:$E$6</c:f>
              <c:numCache>
                <c:formatCode>#\ ##0_ ;[Red]\-#\ ##0\ </c:formatCode>
                <c:ptCount val="3"/>
                <c:pt idx="0">
                  <c:v>0</c:v>
                </c:pt>
                <c:pt idx="1">
                  <c:v>0</c:v>
                </c:pt>
                <c:pt idx="2">
                  <c:v>0</c:v>
                </c:pt>
              </c:numCache>
            </c:numRef>
          </c:val>
          <c:extLst>
            <c:ext xmlns:c16="http://schemas.microsoft.com/office/drawing/2014/chart" uri="{C3380CC4-5D6E-409C-BE32-E72D297353CC}">
              <c16:uniqueId val="{00000000-416F-4145-A051-633D9510347A}"/>
            </c:ext>
          </c:extLst>
        </c:ser>
        <c:ser>
          <c:idx val="1"/>
          <c:order val="1"/>
          <c:tx>
            <c:strRef>
              <c:f>'Data - Rör ej!'!$A$7</c:f>
              <c:strCache>
                <c:ptCount val="1"/>
                <c:pt idx="0">
                  <c:v>Energikostnad</c:v>
                </c:pt>
              </c:strCache>
            </c:strRef>
          </c:tx>
          <c:spPr>
            <a:solidFill>
              <a:schemeClr val="accent2"/>
            </a:solidFill>
            <a:ln>
              <a:noFill/>
            </a:ln>
            <a:effectLst/>
          </c:spPr>
          <c:invertIfNegative val="0"/>
          <c:cat>
            <c:strRef>
              <c:f>(Sammanställning!$C$17,Sammanställning!$C$19,Sammanställning!$C$21)</c:f>
              <c:strCache>
                <c:ptCount val="3"/>
                <c:pt idx="0">
                  <c:v>A</c:v>
                </c:pt>
                <c:pt idx="1">
                  <c:v>B</c:v>
                </c:pt>
                <c:pt idx="2">
                  <c:v>C</c:v>
                </c:pt>
              </c:strCache>
            </c:strRef>
          </c:cat>
          <c:val>
            <c:numRef>
              <c:f>'Data - Rör ej!'!$C$7:$E$7</c:f>
              <c:numCache>
                <c:formatCode>#\ ##0_ ;[Red]\-#\ ##0\ </c:formatCode>
                <c:ptCount val="3"/>
                <c:pt idx="0">
                  <c:v>0</c:v>
                </c:pt>
                <c:pt idx="1">
                  <c:v>0</c:v>
                </c:pt>
                <c:pt idx="2">
                  <c:v>0</c:v>
                </c:pt>
              </c:numCache>
            </c:numRef>
          </c:val>
          <c:extLst>
            <c:ext xmlns:c16="http://schemas.microsoft.com/office/drawing/2014/chart" uri="{C3380CC4-5D6E-409C-BE32-E72D297353CC}">
              <c16:uniqueId val="{00000001-416F-4145-A051-633D9510347A}"/>
            </c:ext>
          </c:extLst>
        </c:ser>
        <c:ser>
          <c:idx val="2"/>
          <c:order val="2"/>
          <c:tx>
            <c:strRef>
              <c:f>'Data - Rör ej!'!$A$8</c:f>
              <c:strCache>
                <c:ptCount val="1"/>
                <c:pt idx="0">
                  <c:v>Underhållskostnad</c:v>
                </c:pt>
              </c:strCache>
            </c:strRef>
          </c:tx>
          <c:spPr>
            <a:solidFill>
              <a:schemeClr val="accent3"/>
            </a:solidFill>
            <a:ln>
              <a:noFill/>
            </a:ln>
            <a:effectLst/>
          </c:spPr>
          <c:invertIfNegative val="0"/>
          <c:cat>
            <c:strRef>
              <c:f>(Sammanställning!$C$17,Sammanställning!$C$19,Sammanställning!$C$21)</c:f>
              <c:strCache>
                <c:ptCount val="3"/>
                <c:pt idx="0">
                  <c:v>A</c:v>
                </c:pt>
                <c:pt idx="1">
                  <c:v>B</c:v>
                </c:pt>
                <c:pt idx="2">
                  <c:v>C</c:v>
                </c:pt>
              </c:strCache>
            </c:strRef>
          </c:cat>
          <c:val>
            <c:numRef>
              <c:f>'Data - Rör ej!'!$C$8:$E$8</c:f>
              <c:numCache>
                <c:formatCode>#\ ##0_ ;[Red]\-#\ ##0\ </c:formatCode>
                <c:ptCount val="3"/>
                <c:pt idx="0">
                  <c:v>0</c:v>
                </c:pt>
                <c:pt idx="1">
                  <c:v>0</c:v>
                </c:pt>
                <c:pt idx="2">
                  <c:v>0</c:v>
                </c:pt>
              </c:numCache>
            </c:numRef>
          </c:val>
          <c:extLst>
            <c:ext xmlns:c16="http://schemas.microsoft.com/office/drawing/2014/chart" uri="{C3380CC4-5D6E-409C-BE32-E72D297353CC}">
              <c16:uniqueId val="{00000002-416F-4145-A051-633D9510347A}"/>
            </c:ext>
          </c:extLst>
        </c:ser>
        <c:ser>
          <c:idx val="3"/>
          <c:order val="3"/>
          <c:tx>
            <c:strRef>
              <c:f>'Data - Rör ej!'!$A$9</c:f>
              <c:strCache>
                <c:ptCount val="1"/>
                <c:pt idx="0">
                  <c:v>Miljökostnad</c:v>
                </c:pt>
              </c:strCache>
            </c:strRef>
          </c:tx>
          <c:spPr>
            <a:solidFill>
              <a:schemeClr val="accent4"/>
            </a:solidFill>
            <a:ln>
              <a:noFill/>
            </a:ln>
            <a:effectLst/>
          </c:spPr>
          <c:invertIfNegative val="0"/>
          <c:cat>
            <c:strRef>
              <c:f>(Sammanställning!$C$17,Sammanställning!$C$19,Sammanställning!$C$21)</c:f>
              <c:strCache>
                <c:ptCount val="3"/>
                <c:pt idx="0">
                  <c:v>A</c:v>
                </c:pt>
                <c:pt idx="1">
                  <c:v>B</c:v>
                </c:pt>
                <c:pt idx="2">
                  <c:v>C</c:v>
                </c:pt>
              </c:strCache>
            </c:strRef>
          </c:cat>
          <c:val>
            <c:numRef>
              <c:f>'Data - Rör ej!'!$C$9:$E$9</c:f>
              <c:numCache>
                <c:formatCode>#\ ##0_ ;[Red]\-#\ ##0\ </c:formatCode>
                <c:ptCount val="3"/>
                <c:pt idx="0">
                  <c:v>0</c:v>
                </c:pt>
                <c:pt idx="1">
                  <c:v>0</c:v>
                </c:pt>
                <c:pt idx="2">
                  <c:v>0</c:v>
                </c:pt>
              </c:numCache>
            </c:numRef>
          </c:val>
          <c:extLst>
            <c:ext xmlns:c16="http://schemas.microsoft.com/office/drawing/2014/chart" uri="{C3380CC4-5D6E-409C-BE32-E72D297353CC}">
              <c16:uniqueId val="{00000003-416F-4145-A051-633D9510347A}"/>
            </c:ext>
          </c:extLst>
        </c:ser>
        <c:dLbls>
          <c:showLegendKey val="0"/>
          <c:showVal val="0"/>
          <c:showCatName val="0"/>
          <c:showSerName val="0"/>
          <c:showPercent val="0"/>
          <c:showBubbleSize val="0"/>
        </c:dLbls>
        <c:gapWidth val="150"/>
        <c:overlap val="100"/>
        <c:axId val="440830240"/>
        <c:axId val="440830632"/>
      </c:barChart>
      <c:catAx>
        <c:axId val="440830240"/>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ptos"/>
                <a:ea typeface="Aptos"/>
                <a:cs typeface="Aptos"/>
              </a:defRPr>
            </a:pPr>
            <a:endParaRPr lang="sv-SE"/>
          </a:p>
        </c:txPr>
        <c:crossAx val="440830632"/>
        <c:crosses val="autoZero"/>
        <c:auto val="1"/>
        <c:lblAlgn val="ctr"/>
        <c:lblOffset val="100"/>
        <c:noMultiLvlLbl val="0"/>
      </c:catAx>
      <c:valAx>
        <c:axId val="440830632"/>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Aptos"/>
                    <a:ea typeface="Aptos"/>
                    <a:cs typeface="Aptos"/>
                  </a:defRPr>
                </a:pPr>
                <a:r>
                  <a:rPr lang="sv-SE"/>
                  <a:t>SEK</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Aptos"/>
                  <a:ea typeface="Aptos"/>
                  <a:cs typeface="Aptos"/>
                </a:defRPr>
              </a:pPr>
              <a:endParaRPr lang="sv-SE"/>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ptos"/>
                <a:ea typeface="Aptos"/>
                <a:cs typeface="Aptos"/>
              </a:defRPr>
            </a:pPr>
            <a:endParaRPr lang="sv-SE"/>
          </a:p>
        </c:txPr>
        <c:crossAx val="440830240"/>
        <c:crosses val="autoZero"/>
        <c:crossBetween val="between"/>
      </c:val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ptos"/>
              <a:ea typeface="Aptos"/>
              <a:cs typeface="Aptos"/>
            </a:defRPr>
          </a:pPr>
          <a:endParaRPr lang="sv-SE"/>
        </a:p>
      </c:txPr>
    </c:legend>
    <c:plotVisOnly val="1"/>
    <c:dispBlanksAs val="gap"/>
    <c:showDLblsOverMax val="0"/>
  </c:chart>
  <c:spPr>
    <a:solidFill>
      <a:schemeClr val="bg1"/>
    </a:solidFill>
    <a:ln w="9525" cap="flat" cmpd="sng" algn="ctr">
      <a:solidFill>
        <a:schemeClr val="accent6"/>
      </a:solidFill>
      <a:prstDash val="solid"/>
      <a:round/>
    </a:ln>
    <a:effectLst/>
  </c:spPr>
  <c:txPr>
    <a:bodyPr/>
    <a:lstStyle/>
    <a:p>
      <a:pPr>
        <a:defRPr>
          <a:latin typeface="Aptos"/>
          <a:ea typeface="Aptos"/>
          <a:cs typeface="Aptos"/>
        </a:defRPr>
      </a:pPr>
      <a:endParaRPr lang="sv-SE"/>
    </a:p>
  </c:txPr>
  <c:printSettings>
    <c:headerFooter/>
    <c:pageMargins b="0.75000000000000422" l="0.70000000000000062" r="0.70000000000000062" t="0.75000000000000422" header="0.30000000000000032" footer="0.30000000000000032"/>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energikostnader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ej!'!$A$69</c:f>
              <c:strCache>
                <c:ptCount val="1"/>
                <c:pt idx="0">
                  <c:v>ALT A</c:v>
                </c:pt>
              </c:strCache>
            </c:strRef>
          </c:tx>
          <c:spPr>
            <a:ln w="28575" cap="rnd">
              <a:solidFill>
                <a:schemeClr val="accent1"/>
              </a:solidFill>
              <a:round/>
            </a:ln>
            <a:effectLst/>
          </c:spPr>
          <c:marker>
            <c:symbol val="none"/>
          </c:marker>
          <c:cat>
            <c:numRef>
              <c:f>'Data - Rör ej!'!$B$70:$B$76</c:f>
              <c:numCache>
                <c:formatCode>0%</c:formatCode>
                <c:ptCount val="7"/>
                <c:pt idx="0">
                  <c:v>0.5</c:v>
                </c:pt>
                <c:pt idx="1">
                  <c:v>0.75</c:v>
                </c:pt>
                <c:pt idx="2">
                  <c:v>1</c:v>
                </c:pt>
                <c:pt idx="3">
                  <c:v>1.25</c:v>
                </c:pt>
                <c:pt idx="4">
                  <c:v>1.5</c:v>
                </c:pt>
                <c:pt idx="5">
                  <c:v>1.75</c:v>
                </c:pt>
                <c:pt idx="6">
                  <c:v>2</c:v>
                </c:pt>
              </c:numCache>
            </c:numRef>
          </c:cat>
          <c:val>
            <c:numRef>
              <c:f>'Data - Rör ej!'!$H$70:$H$76</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D1C6-4F57-8384-41FEB89C4ADE}"/>
            </c:ext>
          </c:extLst>
        </c:ser>
        <c:ser>
          <c:idx val="1"/>
          <c:order val="1"/>
          <c:tx>
            <c:strRef>
              <c:f>'Data - Rör ej!'!$A$78</c:f>
              <c:strCache>
                <c:ptCount val="1"/>
                <c:pt idx="0">
                  <c:v>ALT B</c:v>
                </c:pt>
              </c:strCache>
            </c:strRef>
          </c:tx>
          <c:spPr>
            <a:ln w="28575" cap="rnd">
              <a:solidFill>
                <a:schemeClr val="accent2"/>
              </a:solidFill>
              <a:round/>
            </a:ln>
            <a:effectLst/>
          </c:spPr>
          <c:marker>
            <c:symbol val="none"/>
          </c:marker>
          <c:cat>
            <c:numRef>
              <c:f>'Data - Rör ej!'!$B$70:$B$76</c:f>
              <c:numCache>
                <c:formatCode>0%</c:formatCode>
                <c:ptCount val="7"/>
                <c:pt idx="0">
                  <c:v>0.5</c:v>
                </c:pt>
                <c:pt idx="1">
                  <c:v>0.75</c:v>
                </c:pt>
                <c:pt idx="2">
                  <c:v>1</c:v>
                </c:pt>
                <c:pt idx="3">
                  <c:v>1.25</c:v>
                </c:pt>
                <c:pt idx="4">
                  <c:v>1.5</c:v>
                </c:pt>
                <c:pt idx="5">
                  <c:v>1.75</c:v>
                </c:pt>
                <c:pt idx="6">
                  <c:v>2</c:v>
                </c:pt>
              </c:numCache>
            </c:numRef>
          </c:cat>
          <c:val>
            <c:numRef>
              <c:f>'Data - Rör ej!'!$H$79:$H$85</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D1C6-4F57-8384-41FEB89C4ADE}"/>
            </c:ext>
          </c:extLst>
        </c:ser>
        <c:ser>
          <c:idx val="2"/>
          <c:order val="2"/>
          <c:tx>
            <c:strRef>
              <c:f>'Data - Rör ej!'!$A$87</c:f>
              <c:strCache>
                <c:ptCount val="1"/>
                <c:pt idx="0">
                  <c:v>ALT C</c:v>
                </c:pt>
              </c:strCache>
            </c:strRef>
          </c:tx>
          <c:spPr>
            <a:ln w="28575" cap="rnd">
              <a:solidFill>
                <a:schemeClr val="accent3"/>
              </a:solidFill>
              <a:round/>
            </a:ln>
            <a:effectLst/>
          </c:spPr>
          <c:marker>
            <c:symbol val="none"/>
          </c:marker>
          <c:cat>
            <c:numRef>
              <c:f>'Data - Rör ej!'!$B$70:$B$76</c:f>
              <c:numCache>
                <c:formatCode>0%</c:formatCode>
                <c:ptCount val="7"/>
                <c:pt idx="0">
                  <c:v>0.5</c:v>
                </c:pt>
                <c:pt idx="1">
                  <c:v>0.75</c:v>
                </c:pt>
                <c:pt idx="2">
                  <c:v>1</c:v>
                </c:pt>
                <c:pt idx="3">
                  <c:v>1.25</c:v>
                </c:pt>
                <c:pt idx="4">
                  <c:v>1.5</c:v>
                </c:pt>
                <c:pt idx="5">
                  <c:v>1.75</c:v>
                </c:pt>
                <c:pt idx="6">
                  <c:v>2</c:v>
                </c:pt>
              </c:numCache>
            </c:numRef>
          </c:cat>
          <c:val>
            <c:numRef>
              <c:f>'Data - Rör ej!'!$H$88:$H$94</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2-D1C6-4F57-8384-41FEB89C4ADE}"/>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elprisökning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ej!'!$A$120</c:f>
              <c:strCache>
                <c:ptCount val="1"/>
                <c:pt idx="0">
                  <c:v>ALT A</c:v>
                </c:pt>
              </c:strCache>
            </c:strRef>
          </c:tx>
          <c:spPr>
            <a:ln w="28575" cap="rnd">
              <a:solidFill>
                <a:schemeClr val="accent1"/>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ej!'!$H$121:$H$131</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DE60-4D37-ADC6-AF1AD0185D95}"/>
            </c:ext>
          </c:extLst>
        </c:ser>
        <c:ser>
          <c:idx val="1"/>
          <c:order val="1"/>
          <c:tx>
            <c:strRef>
              <c:f>'Data - Rör ej!'!$A$133</c:f>
              <c:strCache>
                <c:ptCount val="1"/>
                <c:pt idx="0">
                  <c:v>ALT B</c:v>
                </c:pt>
              </c:strCache>
            </c:strRef>
          </c:tx>
          <c:spPr>
            <a:ln w="28575" cap="rnd">
              <a:solidFill>
                <a:schemeClr val="accent2"/>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ej!'!$H$134:$H$144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DE60-4D37-ADC6-AF1AD0185D95}"/>
            </c:ext>
          </c:extLst>
        </c:ser>
        <c:ser>
          <c:idx val="2"/>
          <c:order val="2"/>
          <c:tx>
            <c:strRef>
              <c:f>'Data - Rör ej!'!$A$146</c:f>
              <c:strCache>
                <c:ptCount val="1"/>
                <c:pt idx="0">
                  <c:v>ALT C</c:v>
                </c:pt>
              </c:strCache>
            </c:strRef>
          </c:tx>
          <c:spPr>
            <a:ln w="28575" cap="rnd">
              <a:solidFill>
                <a:schemeClr val="accent3"/>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ej!'!$H$147:$H$157</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DE60-4D37-ADC6-AF1AD0185D95}"/>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fjärrvärmeprisökning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ej!'!$A$183</c:f>
              <c:strCache>
                <c:ptCount val="1"/>
                <c:pt idx="0">
                  <c:v>ALT A</c:v>
                </c:pt>
              </c:strCache>
            </c:strRef>
          </c:tx>
          <c:spPr>
            <a:ln w="28575" cap="rnd">
              <a:solidFill>
                <a:schemeClr val="accent1"/>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ej!'!$H$184:$H$194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0B46-4F66-ACDF-77F225FE580A}"/>
            </c:ext>
          </c:extLst>
        </c:ser>
        <c:ser>
          <c:idx val="1"/>
          <c:order val="1"/>
          <c:tx>
            <c:strRef>
              <c:f>'Data - Rör ej!'!$A$196</c:f>
              <c:strCache>
                <c:ptCount val="1"/>
                <c:pt idx="0">
                  <c:v>ALT B</c:v>
                </c:pt>
              </c:strCache>
            </c:strRef>
          </c:tx>
          <c:spPr>
            <a:ln w="28575" cap="rnd">
              <a:solidFill>
                <a:schemeClr val="accent2"/>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ej!'!$H$197:$H$207</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0B46-4F66-ACDF-77F225FE580A}"/>
            </c:ext>
          </c:extLst>
        </c:ser>
        <c:ser>
          <c:idx val="2"/>
          <c:order val="2"/>
          <c:tx>
            <c:strRef>
              <c:f>'Data - Rör ej!'!$A$209</c:f>
              <c:strCache>
                <c:ptCount val="1"/>
                <c:pt idx="0">
                  <c:v>ALT C</c:v>
                </c:pt>
              </c:strCache>
            </c:strRef>
          </c:tx>
          <c:spPr>
            <a:ln w="28575" cap="rnd">
              <a:solidFill>
                <a:schemeClr val="accent3"/>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ej!'!$H$210:$H$220</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0B46-4F66-ACDF-77F225FE580A}"/>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fjärrkyleprisökning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ej!'!$A$247</c:f>
              <c:strCache>
                <c:ptCount val="1"/>
                <c:pt idx="0">
                  <c:v>ALT A</c:v>
                </c:pt>
              </c:strCache>
            </c:strRef>
          </c:tx>
          <c:spPr>
            <a:ln w="28575" cap="rnd">
              <a:solidFill>
                <a:schemeClr val="accent1"/>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ej!'!$H$248:$H$258</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3327-4A09-8F08-8BBF8BCC41E1}"/>
            </c:ext>
          </c:extLst>
        </c:ser>
        <c:ser>
          <c:idx val="1"/>
          <c:order val="1"/>
          <c:tx>
            <c:strRef>
              <c:f>'Data - Rör ej!'!$A$260</c:f>
              <c:strCache>
                <c:ptCount val="1"/>
                <c:pt idx="0">
                  <c:v>ALT B</c:v>
                </c:pt>
              </c:strCache>
            </c:strRef>
          </c:tx>
          <c:spPr>
            <a:ln w="28575" cap="rnd">
              <a:solidFill>
                <a:schemeClr val="accent2"/>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ej!'!$H$261:$H$271</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3327-4A09-8F08-8BBF8BCC41E1}"/>
            </c:ext>
          </c:extLst>
        </c:ser>
        <c:ser>
          <c:idx val="2"/>
          <c:order val="2"/>
          <c:tx>
            <c:strRef>
              <c:f>'Data - Rör ej!'!$A$273</c:f>
              <c:strCache>
                <c:ptCount val="1"/>
                <c:pt idx="0">
                  <c:v>ALT C</c:v>
                </c:pt>
              </c:strCache>
            </c:strRef>
          </c:tx>
          <c:spPr>
            <a:ln w="28575" cap="rnd">
              <a:solidFill>
                <a:schemeClr val="accent3"/>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ej!'!$H$274:$H$284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3327-4A09-8F08-8BBF8BCC41E1}"/>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kalkylränta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ej!'!$A$310</c:f>
              <c:strCache>
                <c:ptCount val="1"/>
                <c:pt idx="0">
                  <c:v>ALT A</c:v>
                </c:pt>
              </c:strCache>
            </c:strRef>
          </c:tx>
          <c:spPr>
            <a:ln w="28575" cap="rnd">
              <a:solidFill>
                <a:schemeClr val="accent1"/>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ej!'!$H$311:$H$326</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0-F72D-4015-BFA4-F71D56ABDC7B}"/>
            </c:ext>
          </c:extLst>
        </c:ser>
        <c:ser>
          <c:idx val="1"/>
          <c:order val="1"/>
          <c:tx>
            <c:strRef>
              <c:f>'Data - Rör ej!'!$A$328</c:f>
              <c:strCache>
                <c:ptCount val="1"/>
                <c:pt idx="0">
                  <c:v>ALT B</c:v>
                </c:pt>
              </c:strCache>
            </c:strRef>
          </c:tx>
          <c:spPr>
            <a:ln w="28575" cap="rnd">
              <a:solidFill>
                <a:schemeClr val="accent2"/>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ej!'!$H$329:$H$344</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1-F72D-4015-BFA4-F71D56ABDC7B}"/>
            </c:ext>
          </c:extLst>
        </c:ser>
        <c:ser>
          <c:idx val="2"/>
          <c:order val="2"/>
          <c:tx>
            <c:strRef>
              <c:f>'Data - Rör ej!'!$A$347</c:f>
              <c:strCache>
                <c:ptCount val="1"/>
                <c:pt idx="0">
                  <c:v>ALT C</c:v>
                </c:pt>
              </c:strCache>
            </c:strRef>
          </c:tx>
          <c:spPr>
            <a:ln w="28575" cap="rnd">
              <a:solidFill>
                <a:schemeClr val="accent3"/>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ej!'!$H$348:$H$363</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2-F72D-4015-BFA4-F71D56ABDC7B}"/>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Kostnadsutveckling enligt nuvärdesmetoden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ej!'!$J$52</c:f>
              <c:strCache>
                <c:ptCount val="1"/>
                <c:pt idx="0">
                  <c:v>ALT A</c:v>
                </c:pt>
              </c:strCache>
            </c:strRef>
          </c:tx>
          <c:spPr>
            <a:ln w="28575" cap="rnd">
              <a:solidFill>
                <a:schemeClr val="accent1"/>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ej!'!$L$52:$AA$52</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0-19C1-4E89-899A-BCA9E6315237}"/>
            </c:ext>
          </c:extLst>
        </c:ser>
        <c:ser>
          <c:idx val="1"/>
          <c:order val="1"/>
          <c:tx>
            <c:strRef>
              <c:f>'Data - Rör ej!'!$J$53</c:f>
              <c:strCache>
                <c:ptCount val="1"/>
                <c:pt idx="0">
                  <c:v>ALT B</c:v>
                </c:pt>
              </c:strCache>
            </c:strRef>
          </c:tx>
          <c:spPr>
            <a:ln w="28575" cap="rnd">
              <a:solidFill>
                <a:schemeClr val="accent2"/>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ej!'!$L$53:$AA$53</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1-19C1-4E89-899A-BCA9E6315237}"/>
            </c:ext>
          </c:extLst>
        </c:ser>
        <c:ser>
          <c:idx val="2"/>
          <c:order val="2"/>
          <c:tx>
            <c:strRef>
              <c:f>'Data - Rör ej!'!$J$54</c:f>
              <c:strCache>
                <c:ptCount val="1"/>
                <c:pt idx="0">
                  <c:v>ALT C</c:v>
                </c:pt>
              </c:strCache>
            </c:strRef>
          </c:tx>
          <c:spPr>
            <a:ln w="28575" cap="rnd">
              <a:solidFill>
                <a:schemeClr val="accent3"/>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ej!'!$L$54:$AA$54</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2-19C1-4E89-899A-BCA9E6315237}"/>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span"/>
    <c:showDLblsOverMax val="0"/>
    <c:extLst/>
  </c:chart>
  <c:spPr>
    <a:solidFill>
      <a:schemeClr val="bg1"/>
    </a:solidFill>
    <a:ln w="9525" cap="flat" cmpd="sng" algn="ctr">
      <a:solidFill>
        <a:schemeClr val="tx1">
          <a:lumMod val="15000"/>
          <a:lumOff val="85000"/>
        </a:schemeClr>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investeringskostnader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ej!'!$A$17</c:f>
              <c:strCache>
                <c:ptCount val="1"/>
                <c:pt idx="0">
                  <c:v>ALT A</c:v>
                </c:pt>
              </c:strCache>
            </c:strRef>
          </c:tx>
          <c:spPr>
            <a:ln w="28575" cap="rnd">
              <a:solidFill>
                <a:schemeClr val="accent1"/>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ej!'!$H$18:$H$24</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9FA0-4687-981F-F4E3BBE49D96}"/>
            </c:ext>
          </c:extLst>
        </c:ser>
        <c:ser>
          <c:idx val="1"/>
          <c:order val="1"/>
          <c:tx>
            <c:strRef>
              <c:f>'Data - Rör ej!'!$A$26</c:f>
              <c:strCache>
                <c:ptCount val="1"/>
                <c:pt idx="0">
                  <c:v>ALT B</c:v>
                </c:pt>
              </c:strCache>
            </c:strRef>
          </c:tx>
          <c:spPr>
            <a:ln w="28575" cap="rnd">
              <a:solidFill>
                <a:schemeClr val="accent2"/>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ej!'!$H$27:$H$33</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9FA0-4687-981F-F4E3BBE49D96}"/>
            </c:ext>
          </c:extLst>
        </c:ser>
        <c:ser>
          <c:idx val="2"/>
          <c:order val="2"/>
          <c:tx>
            <c:strRef>
              <c:f>'Data - Rör ej!'!$A$35</c:f>
              <c:strCache>
                <c:ptCount val="1"/>
                <c:pt idx="0">
                  <c:v>ALT C</c:v>
                </c:pt>
              </c:strCache>
            </c:strRef>
          </c:tx>
          <c:spPr>
            <a:ln w="28575" cap="rnd">
              <a:solidFill>
                <a:schemeClr val="accent3"/>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ej!'!$H$36:$H$42</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2-9FA0-4687-981F-F4E3BBE49D96}"/>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ptos"/>
                    <a:ea typeface="Aptos"/>
                    <a:cs typeface="Aptos"/>
                  </a:defRPr>
                </a:pPr>
                <a:r>
                  <a:rPr lang="en-US"/>
                  <a:t>Investeringskostnad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ptos"/>
                  <a:ea typeface="Aptos"/>
                  <a:cs typeface="Aptos"/>
                </a:defRPr>
              </a:pPr>
              <a:endParaRPr lang="sv-SE"/>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energikostnader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ej!'!$A$69</c:f>
              <c:strCache>
                <c:ptCount val="1"/>
                <c:pt idx="0">
                  <c:v>ALT A</c:v>
                </c:pt>
              </c:strCache>
            </c:strRef>
          </c:tx>
          <c:spPr>
            <a:ln w="28575" cap="rnd">
              <a:solidFill>
                <a:schemeClr val="accent1"/>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ej!'!$H$70:$H$76</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9924-46A3-9538-5DCD3D9B5751}"/>
            </c:ext>
          </c:extLst>
        </c:ser>
        <c:ser>
          <c:idx val="1"/>
          <c:order val="1"/>
          <c:tx>
            <c:strRef>
              <c:f>'Data - Rör ej!'!$A$78</c:f>
              <c:strCache>
                <c:ptCount val="1"/>
                <c:pt idx="0">
                  <c:v>ALT B</c:v>
                </c:pt>
              </c:strCache>
            </c:strRef>
          </c:tx>
          <c:spPr>
            <a:ln w="28575" cap="rnd">
              <a:solidFill>
                <a:schemeClr val="accent2"/>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ej!'!$H$79:$H$85</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9924-46A3-9538-5DCD3D9B5751}"/>
            </c:ext>
          </c:extLst>
        </c:ser>
        <c:ser>
          <c:idx val="2"/>
          <c:order val="2"/>
          <c:tx>
            <c:strRef>
              <c:f>'Data - Rör ej!'!$A$87</c:f>
              <c:strCache>
                <c:ptCount val="1"/>
                <c:pt idx="0">
                  <c:v>ALT C</c:v>
                </c:pt>
              </c:strCache>
            </c:strRef>
          </c:tx>
          <c:spPr>
            <a:ln w="28575" cap="rnd">
              <a:solidFill>
                <a:schemeClr val="accent3"/>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ej!'!$H$88:$H$94</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2-9924-46A3-9538-5DCD3D9B5751}"/>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elprisökning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ej!'!$A$120</c:f>
              <c:strCache>
                <c:ptCount val="1"/>
                <c:pt idx="0">
                  <c:v>ALT A</c:v>
                </c:pt>
              </c:strCache>
            </c:strRef>
          </c:tx>
          <c:spPr>
            <a:ln w="28575" cap="rnd">
              <a:solidFill>
                <a:schemeClr val="accent1"/>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ej!'!$H$121:$H$131</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8914-430A-9954-C35DEFF78469}"/>
            </c:ext>
          </c:extLst>
        </c:ser>
        <c:ser>
          <c:idx val="1"/>
          <c:order val="1"/>
          <c:tx>
            <c:strRef>
              <c:f>'Data - Rör ej!'!$A$133</c:f>
              <c:strCache>
                <c:ptCount val="1"/>
                <c:pt idx="0">
                  <c:v>ALT B</c:v>
                </c:pt>
              </c:strCache>
            </c:strRef>
          </c:tx>
          <c:spPr>
            <a:ln w="28575" cap="rnd">
              <a:solidFill>
                <a:schemeClr val="accent2"/>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ej!'!$H$134:$H$144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8914-430A-9954-C35DEFF78469}"/>
            </c:ext>
          </c:extLst>
        </c:ser>
        <c:ser>
          <c:idx val="2"/>
          <c:order val="2"/>
          <c:tx>
            <c:strRef>
              <c:f>'Data - Rör ej!'!$A$146</c:f>
              <c:strCache>
                <c:ptCount val="1"/>
                <c:pt idx="0">
                  <c:v>ALT C</c:v>
                </c:pt>
              </c:strCache>
            </c:strRef>
          </c:tx>
          <c:spPr>
            <a:ln w="28575" cap="rnd">
              <a:solidFill>
                <a:schemeClr val="accent3"/>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ej!'!$H$147:$H$157</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8914-430A-9954-C35DEFF78469}"/>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fjärrvärmeprisökning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ej!'!$A$183</c:f>
              <c:strCache>
                <c:ptCount val="1"/>
                <c:pt idx="0">
                  <c:v>ALT A</c:v>
                </c:pt>
              </c:strCache>
            </c:strRef>
          </c:tx>
          <c:spPr>
            <a:ln w="28575" cap="rnd">
              <a:solidFill>
                <a:schemeClr val="accent1"/>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ej!'!$H$184:$H$194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C1AA-41AF-9902-7F332E849DCB}"/>
            </c:ext>
          </c:extLst>
        </c:ser>
        <c:ser>
          <c:idx val="1"/>
          <c:order val="1"/>
          <c:tx>
            <c:strRef>
              <c:f>'Data - Rör ej!'!$A$196</c:f>
              <c:strCache>
                <c:ptCount val="1"/>
                <c:pt idx="0">
                  <c:v>ALT B</c:v>
                </c:pt>
              </c:strCache>
            </c:strRef>
          </c:tx>
          <c:spPr>
            <a:ln w="28575" cap="rnd">
              <a:solidFill>
                <a:schemeClr val="accent2"/>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ej!'!$H$197:$H$207</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C1AA-41AF-9902-7F332E849DCB}"/>
            </c:ext>
          </c:extLst>
        </c:ser>
        <c:ser>
          <c:idx val="2"/>
          <c:order val="2"/>
          <c:tx>
            <c:strRef>
              <c:f>'Data - Rör ej!'!$A$209</c:f>
              <c:strCache>
                <c:ptCount val="1"/>
                <c:pt idx="0">
                  <c:v>ALT C</c:v>
                </c:pt>
              </c:strCache>
            </c:strRef>
          </c:tx>
          <c:spPr>
            <a:ln w="28575" cap="rnd">
              <a:solidFill>
                <a:schemeClr val="accent3"/>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ej!'!$H$210:$H$220</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C1AA-41AF-9902-7F332E849DCB}"/>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fjärrkyleprisökning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ej!'!$A$247</c:f>
              <c:strCache>
                <c:ptCount val="1"/>
                <c:pt idx="0">
                  <c:v>ALT A</c:v>
                </c:pt>
              </c:strCache>
            </c:strRef>
          </c:tx>
          <c:spPr>
            <a:ln w="28575" cap="rnd">
              <a:solidFill>
                <a:schemeClr val="accent1"/>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ej!'!$H$248:$H$258</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EAE6-44A0-9E85-D164843E72CA}"/>
            </c:ext>
          </c:extLst>
        </c:ser>
        <c:ser>
          <c:idx val="1"/>
          <c:order val="1"/>
          <c:tx>
            <c:strRef>
              <c:f>'Data - Rör ej!'!$A$260</c:f>
              <c:strCache>
                <c:ptCount val="1"/>
                <c:pt idx="0">
                  <c:v>ALT B</c:v>
                </c:pt>
              </c:strCache>
            </c:strRef>
          </c:tx>
          <c:spPr>
            <a:ln w="28575" cap="rnd">
              <a:solidFill>
                <a:schemeClr val="accent2"/>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ej!'!$H$261:$H$271</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EAE6-44A0-9E85-D164843E72CA}"/>
            </c:ext>
          </c:extLst>
        </c:ser>
        <c:ser>
          <c:idx val="2"/>
          <c:order val="2"/>
          <c:tx>
            <c:strRef>
              <c:f>'Data - Rör ej!'!$A$273</c:f>
              <c:strCache>
                <c:ptCount val="1"/>
                <c:pt idx="0">
                  <c:v>ALT C</c:v>
                </c:pt>
              </c:strCache>
            </c:strRef>
          </c:tx>
          <c:spPr>
            <a:ln w="28575" cap="rnd">
              <a:solidFill>
                <a:schemeClr val="accent3"/>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ej!'!$H$274:$H$284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EAE6-44A0-9E85-D164843E72CA}"/>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kalkylränta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ej!'!$A$310</c:f>
              <c:strCache>
                <c:ptCount val="1"/>
                <c:pt idx="0">
                  <c:v>ALT A</c:v>
                </c:pt>
              </c:strCache>
            </c:strRef>
          </c:tx>
          <c:spPr>
            <a:ln w="28575" cap="rnd">
              <a:solidFill>
                <a:schemeClr val="accent1"/>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ej!'!$H$311:$H$326</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0-4998-4703-AA6A-EE39EBFFC34D}"/>
            </c:ext>
          </c:extLst>
        </c:ser>
        <c:ser>
          <c:idx val="1"/>
          <c:order val="1"/>
          <c:tx>
            <c:strRef>
              <c:f>'Data - Rör ej!'!$A$328</c:f>
              <c:strCache>
                <c:ptCount val="1"/>
                <c:pt idx="0">
                  <c:v>ALT B</c:v>
                </c:pt>
              </c:strCache>
            </c:strRef>
          </c:tx>
          <c:spPr>
            <a:ln w="28575" cap="rnd">
              <a:solidFill>
                <a:schemeClr val="accent2"/>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ej!'!$H$329:$H$344</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1-4998-4703-AA6A-EE39EBFFC34D}"/>
            </c:ext>
          </c:extLst>
        </c:ser>
        <c:ser>
          <c:idx val="2"/>
          <c:order val="2"/>
          <c:tx>
            <c:strRef>
              <c:f>'Data - Rör ej!'!$A$347</c:f>
              <c:strCache>
                <c:ptCount val="1"/>
                <c:pt idx="0">
                  <c:v>ALT C</c:v>
                </c:pt>
              </c:strCache>
            </c:strRef>
          </c:tx>
          <c:spPr>
            <a:ln w="28575" cap="rnd">
              <a:solidFill>
                <a:schemeClr val="accent3"/>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ej!'!$H$348:$H$363</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2-4998-4703-AA6A-EE39EBFFC34D}"/>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Aptos"/>
                <a:ea typeface="Aptos"/>
                <a:cs typeface="Aptos"/>
              </a:defRPr>
            </a:pPr>
            <a:r>
              <a:rPr lang="sv-SE"/>
              <a:t>Kostnadsutveckling enligt nuvärdesmetoden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Aptos"/>
              <a:ea typeface="Aptos"/>
              <a:cs typeface="Aptos"/>
            </a:defRPr>
          </a:pPr>
          <a:endParaRPr lang="sv-SE"/>
        </a:p>
      </c:txPr>
    </c:title>
    <c:autoTitleDeleted val="0"/>
    <c:plotArea>
      <c:layout/>
      <c:lineChart>
        <c:grouping val="standard"/>
        <c:varyColors val="0"/>
        <c:ser>
          <c:idx val="0"/>
          <c:order val="0"/>
          <c:tx>
            <c:strRef>
              <c:f>'Data - Rör ej!'!$J$52</c:f>
              <c:strCache>
                <c:ptCount val="1"/>
                <c:pt idx="0">
                  <c:v>ALT A</c:v>
                </c:pt>
              </c:strCache>
            </c:strRef>
          </c:tx>
          <c:spPr>
            <a:ln w="28575" cap="rnd">
              <a:solidFill>
                <a:schemeClr val="accent1"/>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ej!'!$L$52:$AA$52</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0-99EB-4F88-9D60-E73A4B503634}"/>
            </c:ext>
          </c:extLst>
        </c:ser>
        <c:ser>
          <c:idx val="1"/>
          <c:order val="1"/>
          <c:tx>
            <c:strRef>
              <c:f>'Data - Rör ej!'!$J$53</c:f>
              <c:strCache>
                <c:ptCount val="1"/>
                <c:pt idx="0">
                  <c:v>ALT B</c:v>
                </c:pt>
              </c:strCache>
            </c:strRef>
          </c:tx>
          <c:spPr>
            <a:ln w="28575" cap="rnd">
              <a:solidFill>
                <a:schemeClr val="accent2"/>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ej!'!$L$53:$AA$53</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1-99EB-4F88-9D60-E73A4B503634}"/>
            </c:ext>
          </c:extLst>
        </c:ser>
        <c:ser>
          <c:idx val="2"/>
          <c:order val="2"/>
          <c:tx>
            <c:strRef>
              <c:f>'Data - Rör ej!'!$J$54</c:f>
              <c:strCache>
                <c:ptCount val="1"/>
                <c:pt idx="0">
                  <c:v>ALT C</c:v>
                </c:pt>
              </c:strCache>
            </c:strRef>
          </c:tx>
          <c:spPr>
            <a:ln w="28575" cap="rnd">
              <a:solidFill>
                <a:schemeClr val="accent3"/>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ej!'!$L$54:$AA$54</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2-99EB-4F88-9D60-E73A4B503634}"/>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rgbClr val="F79646"/>
      </a:solidFill>
      <a:prstDash val="solid"/>
      <a:round/>
    </a:ln>
    <a:effectLst/>
  </c:spPr>
  <c:txPr>
    <a:bodyPr/>
    <a:lstStyle/>
    <a:p>
      <a:pPr>
        <a:defRPr>
          <a:solidFill>
            <a:schemeClr val="dk1"/>
          </a:solidFill>
          <a:latin typeface="Aptos"/>
          <a:ea typeface="Aptos"/>
          <a:cs typeface="Aptos"/>
        </a:defRPr>
      </a:pPr>
      <a:endParaRPr lang="sv-S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r>
              <a:rPr lang="sv-SE"/>
              <a:t>LCC-kostnad med varierande investeringskostnader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a:ea typeface="Aptos"/>
              <a:cs typeface="Aptos"/>
            </a:defRPr>
          </a:pPr>
          <a:endParaRPr lang="sv-SE"/>
        </a:p>
      </c:txPr>
    </c:title>
    <c:autoTitleDeleted val="0"/>
    <c:plotArea>
      <c:layout/>
      <c:lineChart>
        <c:grouping val="standard"/>
        <c:varyColors val="0"/>
        <c:ser>
          <c:idx val="0"/>
          <c:order val="0"/>
          <c:tx>
            <c:strRef>
              <c:f>'Data - Rör ej!'!$A$17</c:f>
              <c:strCache>
                <c:ptCount val="1"/>
                <c:pt idx="0">
                  <c:v>ALT A</c:v>
                </c:pt>
              </c:strCache>
            </c:strRef>
          </c:tx>
          <c:spPr>
            <a:ln w="28575" cap="rnd">
              <a:solidFill>
                <a:schemeClr val="accent1"/>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ej!'!$H$18:$H$24</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7-771F-4D0B-8319-2AE7D8B0482D}"/>
            </c:ext>
          </c:extLst>
        </c:ser>
        <c:ser>
          <c:idx val="1"/>
          <c:order val="1"/>
          <c:tx>
            <c:strRef>
              <c:f>'Data - Rör ej!'!$A$26</c:f>
              <c:strCache>
                <c:ptCount val="1"/>
                <c:pt idx="0">
                  <c:v>ALT B</c:v>
                </c:pt>
              </c:strCache>
            </c:strRef>
          </c:tx>
          <c:spPr>
            <a:ln w="28575" cap="rnd">
              <a:solidFill>
                <a:schemeClr val="accent2"/>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ej!'!$H$27:$H$33</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8-771F-4D0B-8319-2AE7D8B0482D}"/>
            </c:ext>
          </c:extLst>
        </c:ser>
        <c:ser>
          <c:idx val="2"/>
          <c:order val="2"/>
          <c:tx>
            <c:strRef>
              <c:f>'Data - Rör ej!'!$A$35</c:f>
              <c:strCache>
                <c:ptCount val="1"/>
                <c:pt idx="0">
                  <c:v>ALT C</c:v>
                </c:pt>
              </c:strCache>
            </c:strRef>
          </c:tx>
          <c:spPr>
            <a:ln w="28575" cap="rnd">
              <a:solidFill>
                <a:schemeClr val="accent3"/>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ej!'!$H$36:$H$42</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9-771F-4D0B-8319-2AE7D8B0482D}"/>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ptos"/>
              <a:ea typeface="Aptos"/>
              <a:cs typeface="Apto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a:ea typeface="Aptos"/>
          <a:cs typeface="Aptos"/>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335280</xdr:colOff>
      <xdr:row>0</xdr:row>
      <xdr:rowOff>60960</xdr:rowOff>
    </xdr:from>
    <xdr:to>
      <xdr:col>22</xdr:col>
      <xdr:colOff>297180</xdr:colOff>
      <xdr:row>20</xdr:row>
      <xdr:rowOff>91440</xdr:rowOff>
    </xdr:to>
    <xdr:sp macro="" textlink="">
      <xdr:nvSpPr>
        <xdr:cNvPr id="3" name="textruta 2">
          <a:extLst>
            <a:ext uri="{FF2B5EF4-FFF2-40B4-BE49-F238E27FC236}">
              <a16:creationId xmlns:a16="http://schemas.microsoft.com/office/drawing/2014/main" id="{84259D79-7984-407F-BA4B-DA3F0557BB20}"/>
            </a:ext>
          </a:extLst>
        </xdr:cNvPr>
        <xdr:cNvSpPr txBox="1"/>
      </xdr:nvSpPr>
      <xdr:spPr>
        <a:xfrm>
          <a:off x="8290560" y="60960"/>
          <a:ext cx="5448300" cy="3383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solidFill>
                <a:schemeClr val="dk1"/>
              </a:solidFill>
              <a:effectLst/>
              <a:latin typeface="Aptos" panose="020B0004020202020204" pitchFamily="34" charset="0"/>
              <a:ea typeface="+mn-ea"/>
              <a:cs typeface="+mn-cs"/>
            </a:rPr>
            <a:t>För utrustningens brukstid ska den uppskattade livslängden användas. För Locum gäller: </a:t>
          </a:r>
        </a:p>
        <a:p>
          <a:r>
            <a:rPr lang="sv-SE" sz="1100" b="1">
              <a:solidFill>
                <a:schemeClr val="dk1"/>
              </a:solidFill>
              <a:effectLst/>
              <a:latin typeface="Aptos" panose="020B0004020202020204" pitchFamily="34" charset="0"/>
              <a:ea typeface="+mn-ea"/>
              <a:cs typeface="+mn-cs"/>
            </a:rPr>
            <a:t>100 år </a:t>
          </a:r>
          <a:endParaRPr lang="sv-SE" sz="1100">
            <a:solidFill>
              <a:schemeClr val="dk1"/>
            </a:solidFill>
            <a:effectLst/>
            <a:latin typeface="Aptos" panose="020B0004020202020204" pitchFamily="34" charset="0"/>
            <a:ea typeface="+mn-ea"/>
            <a:cs typeface="+mn-cs"/>
          </a:endParaRPr>
        </a:p>
        <a:p>
          <a:r>
            <a:rPr lang="sv-SE" sz="1100">
              <a:solidFill>
                <a:schemeClr val="dk1"/>
              </a:solidFill>
              <a:effectLst/>
              <a:latin typeface="Aptos" panose="020B0004020202020204" pitchFamily="34" charset="0"/>
              <a:ea typeface="+mn-ea"/>
              <a:cs typeface="+mn-cs"/>
            </a:rPr>
            <a:t>Stomme inkl. grundläggning </a:t>
          </a:r>
        </a:p>
        <a:p>
          <a:r>
            <a:rPr lang="sv-SE" sz="1100" b="1">
              <a:solidFill>
                <a:schemeClr val="dk1"/>
              </a:solidFill>
              <a:effectLst/>
              <a:latin typeface="Aptos" panose="020B0004020202020204" pitchFamily="34" charset="0"/>
              <a:ea typeface="+mn-ea"/>
              <a:cs typeface="+mn-cs"/>
            </a:rPr>
            <a:t>50 år </a:t>
          </a:r>
          <a:endParaRPr lang="sv-SE" sz="1100">
            <a:solidFill>
              <a:schemeClr val="dk1"/>
            </a:solidFill>
            <a:effectLst/>
            <a:latin typeface="Aptos" panose="020B0004020202020204" pitchFamily="34" charset="0"/>
            <a:ea typeface="+mn-ea"/>
            <a:cs typeface="+mn-cs"/>
          </a:endParaRPr>
        </a:p>
        <a:p>
          <a:r>
            <a:rPr lang="sv-SE" sz="1100">
              <a:solidFill>
                <a:schemeClr val="dk1"/>
              </a:solidFill>
              <a:effectLst/>
              <a:latin typeface="Aptos" panose="020B0004020202020204" pitchFamily="34" charset="0"/>
              <a:ea typeface="+mn-ea"/>
              <a:cs typeface="+mn-cs"/>
            </a:rPr>
            <a:t>Fasad</a:t>
          </a:r>
        </a:p>
        <a:p>
          <a:r>
            <a:rPr lang="sv-SE" sz="1100" b="1">
              <a:solidFill>
                <a:schemeClr val="dk1"/>
              </a:solidFill>
              <a:effectLst/>
              <a:latin typeface="Aptos" panose="020B0004020202020204" pitchFamily="34" charset="0"/>
              <a:ea typeface="+mn-ea"/>
              <a:cs typeface="+mn-cs"/>
            </a:rPr>
            <a:t>30 år</a:t>
          </a:r>
          <a:r>
            <a:rPr lang="sv-SE" sz="1100">
              <a:solidFill>
                <a:schemeClr val="dk1"/>
              </a:solidFill>
              <a:effectLst/>
              <a:latin typeface="Aptos" panose="020B0004020202020204" pitchFamily="34" charset="0"/>
              <a:ea typeface="+mn-ea"/>
              <a:cs typeface="+mn-cs"/>
            </a:rPr>
            <a:t> </a:t>
          </a:r>
        </a:p>
        <a:p>
          <a:r>
            <a:rPr lang="sv-SE" sz="1100">
              <a:solidFill>
                <a:schemeClr val="dk1"/>
              </a:solidFill>
              <a:effectLst/>
              <a:latin typeface="Aptos" panose="020B0004020202020204" pitchFamily="34" charset="0"/>
              <a:ea typeface="+mn-ea"/>
              <a:cs typeface="+mn-cs"/>
            </a:rPr>
            <a:t>Markanläggningar (utemiljö, inkl. utrustning), fönster, yttertak, stammar VVS </a:t>
          </a:r>
        </a:p>
        <a:p>
          <a:r>
            <a:rPr lang="sv-SE" sz="1100" b="1">
              <a:solidFill>
                <a:schemeClr val="dk1"/>
              </a:solidFill>
              <a:effectLst/>
              <a:latin typeface="Aptos" panose="020B0004020202020204" pitchFamily="34" charset="0"/>
              <a:ea typeface="+mn-ea"/>
              <a:cs typeface="+mn-cs"/>
            </a:rPr>
            <a:t>20 år </a:t>
          </a:r>
          <a:endParaRPr lang="sv-SE" sz="1100">
            <a:solidFill>
              <a:schemeClr val="dk1"/>
            </a:solidFill>
            <a:effectLst/>
            <a:latin typeface="Aptos" panose="020B0004020202020204" pitchFamily="34" charset="0"/>
            <a:ea typeface="+mn-ea"/>
            <a:cs typeface="+mn-cs"/>
          </a:endParaRPr>
        </a:p>
        <a:p>
          <a:r>
            <a:rPr lang="sv-SE" sz="1100">
              <a:solidFill>
                <a:schemeClr val="dk1"/>
              </a:solidFill>
              <a:effectLst/>
              <a:latin typeface="Aptos" panose="020B0004020202020204" pitchFamily="34" charset="0"/>
              <a:ea typeface="+mn-ea"/>
              <a:cs typeface="+mn-cs"/>
            </a:rPr>
            <a:t>Installationer (VA-, VVS, kyl och processmediasystem (ej stammar)), Transportsystem (hissar, rulltrappor), Elsystem, Stomkomplettering (inre ytskikt (golv, väggar, innertak) - ej målning) </a:t>
          </a:r>
        </a:p>
        <a:p>
          <a:r>
            <a:rPr lang="sv-SE" sz="1100" b="1">
              <a:solidFill>
                <a:schemeClr val="dk1"/>
              </a:solidFill>
              <a:effectLst/>
              <a:latin typeface="Aptos" panose="020B0004020202020204" pitchFamily="34" charset="0"/>
              <a:ea typeface="+mn-ea"/>
              <a:cs typeface="+mn-cs"/>
            </a:rPr>
            <a:t>10 år </a:t>
          </a:r>
          <a:endParaRPr lang="sv-SE" sz="1100">
            <a:solidFill>
              <a:schemeClr val="dk1"/>
            </a:solidFill>
            <a:effectLst/>
            <a:latin typeface="Aptos" panose="020B0004020202020204" pitchFamily="34" charset="0"/>
            <a:ea typeface="+mn-ea"/>
            <a:cs typeface="+mn-cs"/>
          </a:endParaRPr>
        </a:p>
        <a:p>
          <a:r>
            <a:rPr lang="sv-SE" sz="1100">
              <a:solidFill>
                <a:schemeClr val="dk1"/>
              </a:solidFill>
              <a:effectLst/>
              <a:latin typeface="Aptos" panose="020B0004020202020204" pitchFamily="34" charset="0"/>
              <a:ea typeface="+mn-ea"/>
              <a:cs typeface="+mn-cs"/>
            </a:rPr>
            <a:t>IT- och styrsystem (Tele- och datasystem och styr- och övervakning, passagesystem) </a:t>
          </a:r>
        </a:p>
        <a:p>
          <a:r>
            <a:rPr lang="sv-SE" sz="1100" b="1">
              <a:solidFill>
                <a:schemeClr val="dk1"/>
              </a:solidFill>
              <a:effectLst/>
              <a:latin typeface="Aptos" panose="020B0004020202020204" pitchFamily="34" charset="0"/>
              <a:ea typeface="+mn-ea"/>
              <a:cs typeface="+mn-cs"/>
            </a:rPr>
            <a:t>3-10 år </a:t>
          </a:r>
          <a:endParaRPr lang="sv-SE" sz="1100">
            <a:solidFill>
              <a:schemeClr val="dk1"/>
            </a:solidFill>
            <a:effectLst/>
            <a:latin typeface="Aptos" panose="020B0004020202020204" pitchFamily="34" charset="0"/>
            <a:ea typeface="+mn-ea"/>
            <a:cs typeface="+mn-cs"/>
          </a:endParaRPr>
        </a:p>
        <a:p>
          <a:r>
            <a:rPr lang="sv-SE" sz="1100">
              <a:solidFill>
                <a:schemeClr val="dk1"/>
              </a:solidFill>
              <a:effectLst/>
              <a:latin typeface="Aptos" panose="020B0004020202020204" pitchFamily="34" charset="0"/>
              <a:ea typeface="+mn-ea"/>
              <a:cs typeface="+mn-cs"/>
            </a:rPr>
            <a:t>Hyresgästanpassningar </a:t>
          </a:r>
        </a:p>
        <a:p>
          <a:endParaRPr lang="sv-SE" sz="1100">
            <a:latin typeface="Aptos" panose="020B0004020202020204" pitchFamily="34" charset="0"/>
          </a:endParaRPr>
        </a:p>
      </xdr:txBody>
    </xdr:sp>
    <xdr:clientData/>
  </xdr:twoCellAnchor>
  <xdr:twoCellAnchor>
    <xdr:from>
      <xdr:col>0</xdr:col>
      <xdr:colOff>209176</xdr:colOff>
      <xdr:row>0</xdr:row>
      <xdr:rowOff>67235</xdr:rowOff>
    </xdr:from>
    <xdr:to>
      <xdr:col>13</xdr:col>
      <xdr:colOff>202826</xdr:colOff>
      <xdr:row>60</xdr:row>
      <xdr:rowOff>110714</xdr:rowOff>
    </xdr:to>
    <xdr:sp macro="" textlink="">
      <xdr:nvSpPr>
        <xdr:cNvPr id="4" name="textruta 3">
          <a:extLst>
            <a:ext uri="{FF2B5EF4-FFF2-40B4-BE49-F238E27FC236}">
              <a16:creationId xmlns:a16="http://schemas.microsoft.com/office/drawing/2014/main" id="{BDF1E9C6-82E6-4B46-A254-7BF00F782EDA}"/>
            </a:ext>
          </a:extLst>
        </xdr:cNvPr>
        <xdr:cNvSpPr txBox="1"/>
      </xdr:nvSpPr>
      <xdr:spPr>
        <a:xfrm>
          <a:off x="209176" y="67235"/>
          <a:ext cx="7972238" cy="99046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0" i="0" u="none" strike="noStrike">
              <a:solidFill>
                <a:schemeClr val="dk1"/>
              </a:solidFill>
              <a:effectLst/>
              <a:latin typeface="Aptos" panose="020B0004020202020204" pitchFamily="34" charset="0"/>
              <a:ea typeface="+mn-ea"/>
              <a:cs typeface="+mn-cs"/>
            </a:rPr>
            <a:t>För att göra en riktig bedömning av LCC-kalkylen behöver uppgifter tas fram för hur investeringskostnader och energibehov för alla alternativ har beräknats. Bifoga beräkningarna på sådant sätt att de kan kontrolleras och vid behov justeras.</a:t>
          </a:r>
          <a:r>
            <a:rPr lang="sv-SE">
              <a:latin typeface="Aptos" panose="020B0004020202020204" pitchFamily="34" charset="0"/>
            </a:rPr>
            <a:t> </a:t>
          </a:r>
          <a:endParaRPr lang="sv-SE" sz="1100" b="1">
            <a:solidFill>
              <a:schemeClr val="dk1"/>
            </a:solidFill>
            <a:effectLst/>
            <a:latin typeface="Aptos" panose="020B000402020202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sv-SE" sz="1100" b="1">
            <a:solidFill>
              <a:schemeClr val="dk1"/>
            </a:solidFill>
            <a:effectLst/>
            <a:latin typeface="Aptos" panose="020B000402020202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600" b="1">
              <a:solidFill>
                <a:schemeClr val="dk1"/>
              </a:solidFill>
              <a:effectLst/>
              <a:latin typeface="Aptos" panose="020B0004020202020204" pitchFamily="34" charset="0"/>
              <a:ea typeface="+mn-ea"/>
              <a:cs typeface="+mn-cs"/>
            </a:rPr>
            <a:t>Lathund till LCC-kalkylen</a:t>
          </a:r>
          <a:endParaRPr lang="sv-SE" sz="1600">
            <a:effectLst/>
            <a:latin typeface="Aptos" panose="020B0004020202020204" pitchFamily="34" charset="0"/>
          </a:endParaRPr>
        </a:p>
        <a:p>
          <a:r>
            <a:rPr lang="sv-SE" sz="1200" b="1" i="0">
              <a:solidFill>
                <a:schemeClr val="dk1"/>
              </a:solidFill>
              <a:effectLst/>
              <a:latin typeface="Aptos" panose="020B0004020202020204" pitchFamily="34" charset="0"/>
              <a:ea typeface="+mn-ea"/>
              <a:cs typeface="+mn-cs"/>
            </a:rPr>
            <a:t>Fliken "Sammanställning" </a:t>
          </a:r>
        </a:p>
        <a:p>
          <a:r>
            <a:rPr lang="sv-SE" sz="1100">
              <a:solidFill>
                <a:schemeClr val="dk1"/>
              </a:solidFill>
              <a:effectLst/>
              <a:latin typeface="Aptos" panose="020B0004020202020204" pitchFamily="34" charset="0"/>
              <a:ea typeface="+mn-ea"/>
              <a:cs typeface="+mn-cs"/>
            </a:rPr>
            <a:t>Här fyller man i de vita rutorna enligt beskrivningen nedan. Kontakta Locums energicontroller i tidigt skede när underlag till LCC ska tas fram. </a:t>
          </a:r>
        </a:p>
        <a:p>
          <a:endParaRPr lang="sv-SE" sz="1100">
            <a:solidFill>
              <a:schemeClr val="dk1"/>
            </a:solidFill>
            <a:effectLst/>
            <a:latin typeface="Aptos" panose="020B0004020202020204" pitchFamily="34" charset="0"/>
            <a:ea typeface="+mn-ea"/>
            <a:cs typeface="+mn-cs"/>
          </a:endParaRPr>
        </a:p>
        <a:p>
          <a:r>
            <a:rPr lang="sv-SE" sz="1200" b="1" i="0">
              <a:solidFill>
                <a:schemeClr val="dk1"/>
              </a:solidFill>
              <a:effectLst/>
              <a:latin typeface="Aptos" panose="020B0004020202020204" pitchFamily="34" charset="0"/>
              <a:ea typeface="+mn-ea"/>
              <a:cs typeface="+mn-cs"/>
            </a:rPr>
            <a:t>Rutan "Ingångsvärden" </a:t>
          </a:r>
        </a:p>
        <a:p>
          <a:r>
            <a:rPr lang="sv-SE" sz="1100">
              <a:solidFill>
                <a:schemeClr val="dk1"/>
              </a:solidFill>
              <a:effectLst/>
              <a:latin typeface="Aptos" panose="020B0004020202020204" pitchFamily="34" charset="0"/>
              <a:ea typeface="+mn-ea"/>
              <a:cs typeface="+mn-cs"/>
            </a:rPr>
            <a:t>Här står står kalkylränta och prisökningar  som är satta från Locum. För el, fjärrvärme och fjärrkyla</a:t>
          </a:r>
          <a:r>
            <a:rPr lang="sv-SE" sz="1100" baseline="0">
              <a:solidFill>
                <a:schemeClr val="dk1"/>
              </a:solidFill>
              <a:effectLst/>
              <a:latin typeface="Aptos" panose="020B0004020202020204" pitchFamily="34" charset="0"/>
              <a:ea typeface="+mn-ea"/>
              <a:cs typeface="+mn-cs"/>
            </a:rPr>
            <a:t>, är som standard ett genomsnittligt pris förvalt, men man kan ändra dessa i rullgardinsmenyer för att ta fram ett specifikt pris för ett visst sjukhus</a:t>
          </a:r>
          <a:r>
            <a:rPr lang="sv-SE" sz="1100">
              <a:solidFill>
                <a:schemeClr val="dk1"/>
              </a:solidFill>
              <a:effectLst/>
              <a:latin typeface="Aptos" panose="020B0004020202020204" pitchFamily="34" charset="0"/>
              <a:ea typeface="+mn-ea"/>
              <a:cs typeface="+mn-cs"/>
            </a:rPr>
            <a:t>. Hör gärna av er till en energicontroller ifall ni har funderingar kring energipriser. </a:t>
          </a:r>
        </a:p>
        <a:p>
          <a:r>
            <a:rPr lang="sv-SE" sz="1100">
              <a:solidFill>
                <a:schemeClr val="dk1"/>
              </a:solidFill>
              <a:effectLst/>
              <a:latin typeface="Aptos" panose="020B0004020202020204" pitchFamily="34" charset="0"/>
              <a:ea typeface="+mn-ea"/>
              <a:cs typeface="+mn-cs"/>
            </a:rPr>
            <a:t>Kalkylperioden</a:t>
          </a:r>
          <a:r>
            <a:rPr lang="sv-SE" sz="1100" baseline="0">
              <a:solidFill>
                <a:schemeClr val="dk1"/>
              </a:solidFill>
              <a:effectLst/>
              <a:latin typeface="Aptos" panose="020B0004020202020204" pitchFamily="34" charset="0"/>
              <a:ea typeface="+mn-ea"/>
              <a:cs typeface="+mn-cs"/>
            </a:rPr>
            <a:t> sätts till utrustningens brukstid. Se utförligare information i rutan intill till höger. </a:t>
          </a:r>
          <a:r>
            <a:rPr lang="sv-SE" sz="1100">
              <a:solidFill>
                <a:schemeClr val="dk1"/>
              </a:solidFill>
              <a:effectLst/>
              <a:latin typeface="Aptos" panose="020B0004020202020204" pitchFamily="34" charset="0"/>
              <a:ea typeface="+mn-ea"/>
              <a:cs typeface="+mn-cs"/>
            </a:rPr>
            <a:t>I vissa projekt kan det vara något komplicerat då det innefattar både tekniska och byggnadstekniska installationer. Kontakta en energicontroller om det uppstår några frågor. </a:t>
          </a:r>
        </a:p>
        <a:p>
          <a:endParaRPr lang="sv-SE" sz="1100">
            <a:solidFill>
              <a:schemeClr val="dk1"/>
            </a:solidFill>
            <a:effectLst/>
            <a:latin typeface="Aptos" panose="020B0004020202020204" pitchFamily="34" charset="0"/>
            <a:ea typeface="+mn-ea"/>
            <a:cs typeface="+mn-cs"/>
          </a:endParaRPr>
        </a:p>
        <a:p>
          <a:r>
            <a:rPr lang="sv-SE" sz="1200" b="1" i="0">
              <a:solidFill>
                <a:schemeClr val="dk1"/>
              </a:solidFill>
              <a:effectLst/>
              <a:latin typeface="Aptos" panose="020B0004020202020204" pitchFamily="34" charset="0"/>
              <a:ea typeface="+mn-ea"/>
              <a:cs typeface="+mn-cs"/>
            </a:rPr>
            <a:t>Rutan "Alternativ" </a:t>
          </a:r>
        </a:p>
        <a:p>
          <a:r>
            <a:rPr lang="sv-SE" sz="1100">
              <a:solidFill>
                <a:schemeClr val="dk1"/>
              </a:solidFill>
              <a:effectLst/>
              <a:latin typeface="Aptos" panose="020B0004020202020204" pitchFamily="34" charset="0"/>
              <a:ea typeface="+mn-ea"/>
              <a:cs typeface="+mn-cs"/>
            </a:rPr>
            <a:t>Här ska en kort beskrivning av de olika alternativen fyllas i. Alternativ A kan vara "noll-alternativet", dvs</a:t>
          </a:r>
          <a:r>
            <a:rPr lang="sv-SE" sz="1100" baseline="0">
              <a:solidFill>
                <a:schemeClr val="dk1"/>
              </a:solidFill>
              <a:effectLst/>
              <a:latin typeface="Aptos" panose="020B0004020202020204" pitchFamily="34" charset="0"/>
              <a:ea typeface="+mn-ea"/>
              <a:cs typeface="+mn-cs"/>
            </a:rPr>
            <a:t> </a:t>
          </a:r>
          <a:r>
            <a:rPr lang="sv-SE" sz="1100">
              <a:solidFill>
                <a:schemeClr val="dk1"/>
              </a:solidFill>
              <a:effectLst/>
              <a:latin typeface="Aptos" panose="020B0004020202020204" pitchFamily="34" charset="0"/>
              <a:ea typeface="+mn-ea"/>
              <a:cs typeface="+mn-cs"/>
            </a:rPr>
            <a:t>utan åtgärder</a:t>
          </a:r>
          <a:r>
            <a:rPr lang="sv-SE" sz="1100" baseline="0">
              <a:solidFill>
                <a:schemeClr val="dk1"/>
              </a:solidFill>
              <a:effectLst/>
              <a:latin typeface="Aptos" panose="020B0004020202020204" pitchFamily="34" charset="0"/>
              <a:ea typeface="+mn-ea"/>
              <a:cs typeface="+mn-cs"/>
            </a:rPr>
            <a:t> </a:t>
          </a:r>
          <a:r>
            <a:rPr lang="sv-SE" sz="1100">
              <a:solidFill>
                <a:schemeClr val="dk1"/>
              </a:solidFill>
              <a:effectLst/>
              <a:latin typeface="Aptos" panose="020B0004020202020204" pitchFamily="34" charset="0"/>
              <a:ea typeface="+mn-ea"/>
              <a:cs typeface="+mn-cs"/>
            </a:rPr>
            <a:t>för att</a:t>
          </a:r>
          <a:r>
            <a:rPr lang="sv-SE" sz="1100" baseline="0">
              <a:solidFill>
                <a:schemeClr val="dk1"/>
              </a:solidFill>
              <a:effectLst/>
              <a:latin typeface="Aptos" panose="020B0004020202020204" pitchFamily="34" charset="0"/>
              <a:ea typeface="+mn-ea"/>
              <a:cs typeface="+mn-cs"/>
            </a:rPr>
            <a:t> jämföra </a:t>
          </a:r>
          <a:r>
            <a:rPr lang="sv-SE" sz="1100">
              <a:solidFill>
                <a:schemeClr val="dk1"/>
              </a:solidFill>
              <a:effectLst/>
              <a:latin typeface="Aptos" panose="020B0004020202020204" pitchFamily="34" charset="0"/>
              <a:ea typeface="+mn-ea"/>
              <a:cs typeface="+mn-cs"/>
            </a:rPr>
            <a:t>hur mycket man eventuellt sparar med Alternativ</a:t>
          </a:r>
          <a:r>
            <a:rPr lang="sv-SE" sz="1100" baseline="0">
              <a:solidFill>
                <a:schemeClr val="dk1"/>
              </a:solidFill>
              <a:effectLst/>
              <a:latin typeface="Aptos" panose="020B0004020202020204" pitchFamily="34" charset="0"/>
              <a:ea typeface="+mn-ea"/>
              <a:cs typeface="+mn-cs"/>
            </a:rPr>
            <a:t> B och C</a:t>
          </a:r>
          <a:r>
            <a:rPr lang="sv-SE" sz="1100">
              <a:solidFill>
                <a:schemeClr val="dk1"/>
              </a:solidFill>
              <a:effectLst/>
              <a:latin typeface="Aptos" panose="020B0004020202020204" pitchFamily="34" charset="0"/>
              <a:ea typeface="+mn-ea"/>
              <a:cs typeface="+mn-cs"/>
            </a:rPr>
            <a:t>. </a:t>
          </a:r>
          <a:endParaRPr lang="sv-SE">
            <a:effectLst/>
            <a:latin typeface="Aptos" panose="020B0004020202020204" pitchFamily="34" charset="0"/>
          </a:endParaRPr>
        </a:p>
        <a:p>
          <a:endParaRPr lang="sv-SE" sz="1100">
            <a:solidFill>
              <a:schemeClr val="dk1"/>
            </a:solidFill>
            <a:effectLst/>
            <a:latin typeface="Aptos" panose="020B0004020202020204" pitchFamily="34" charset="0"/>
            <a:ea typeface="+mn-ea"/>
            <a:cs typeface="+mn-cs"/>
          </a:endParaRPr>
        </a:p>
        <a:p>
          <a:r>
            <a:rPr lang="sv-SE" sz="1200" b="1" i="0">
              <a:solidFill>
                <a:schemeClr val="dk1"/>
              </a:solidFill>
              <a:effectLst/>
              <a:latin typeface="Aptos" panose="020B0004020202020204" pitchFamily="34" charset="0"/>
              <a:ea typeface="+mn-ea"/>
              <a:cs typeface="+mn-cs"/>
            </a:rPr>
            <a:t>Rutan "Kapitalkostnad' </a:t>
          </a:r>
        </a:p>
        <a:p>
          <a:r>
            <a:rPr lang="sv-SE" sz="1100">
              <a:solidFill>
                <a:schemeClr val="dk1"/>
              </a:solidFill>
              <a:effectLst/>
              <a:latin typeface="Aptos" panose="020B0004020202020204" pitchFamily="34" charset="0"/>
              <a:ea typeface="+mn-ea"/>
              <a:cs typeface="+mn-cs"/>
            </a:rPr>
            <a:t>Här ska investeringskostnaden för de olika alternativen fyllas i. Konsulter ska kunna visa hur man har kommit fram till investeringskostnaderna. </a:t>
          </a:r>
        </a:p>
        <a:p>
          <a:endParaRPr lang="sv-SE" sz="1100">
            <a:solidFill>
              <a:schemeClr val="dk1"/>
            </a:solidFill>
            <a:effectLst/>
            <a:latin typeface="Aptos" panose="020B0004020202020204" pitchFamily="34" charset="0"/>
            <a:ea typeface="+mn-ea"/>
            <a:cs typeface="+mn-cs"/>
          </a:endParaRPr>
        </a:p>
        <a:p>
          <a:r>
            <a:rPr lang="sv-SE" sz="1200" b="1" i="0">
              <a:solidFill>
                <a:schemeClr val="dk1"/>
              </a:solidFill>
              <a:effectLst/>
              <a:latin typeface="Aptos" panose="020B0004020202020204" pitchFamily="34" charset="0"/>
              <a:ea typeface="+mn-ea"/>
              <a:cs typeface="+mn-cs"/>
            </a:rPr>
            <a:t>Rutan "Energikostnad"</a:t>
          </a:r>
        </a:p>
        <a:p>
          <a:r>
            <a:rPr lang="sv-SE" sz="1100">
              <a:solidFill>
                <a:schemeClr val="dk1"/>
              </a:solidFill>
              <a:effectLst/>
              <a:latin typeface="Aptos" panose="020B0004020202020204" pitchFamily="34" charset="0"/>
              <a:ea typeface="+mn-ea"/>
              <a:cs typeface="+mn-cs"/>
            </a:rPr>
            <a:t>Här fylls de olika alternativens energianvändning i, i de vita rutorna. Energianvändningen fylls i enheten MWh/år. Konsulter ska kunna visa hur man har kommit fram till de olika alternativens energianvändning. I de gröna rutorna genereras sedan energikostnad för år 1 samt den totala energikostnaden för de olika alternativen över hela brukstiden. Energikostnaden är uträknad i nuvärdesform. </a:t>
          </a:r>
        </a:p>
        <a:p>
          <a:endParaRPr lang="sv-SE" sz="1100">
            <a:solidFill>
              <a:schemeClr val="dk1"/>
            </a:solidFill>
            <a:effectLst/>
            <a:latin typeface="Aptos" panose="020B0004020202020204" pitchFamily="34" charset="0"/>
            <a:ea typeface="+mn-ea"/>
            <a:cs typeface="+mn-cs"/>
          </a:endParaRPr>
        </a:p>
        <a:p>
          <a:r>
            <a:rPr lang="sv-SE" sz="1200" b="1" i="0">
              <a:solidFill>
                <a:schemeClr val="dk1"/>
              </a:solidFill>
              <a:effectLst/>
              <a:latin typeface="Aptos" panose="020B0004020202020204" pitchFamily="34" charset="0"/>
              <a:ea typeface="+mn-ea"/>
              <a:cs typeface="+mn-cs"/>
            </a:rPr>
            <a:t>Rutan "Drift-</a:t>
          </a:r>
          <a:r>
            <a:rPr lang="sv-SE" sz="1200" b="1" i="0" baseline="0">
              <a:solidFill>
                <a:schemeClr val="dk1"/>
              </a:solidFill>
              <a:effectLst/>
              <a:latin typeface="Aptos" panose="020B0004020202020204" pitchFamily="34" charset="0"/>
              <a:ea typeface="+mn-ea"/>
              <a:cs typeface="+mn-cs"/>
            </a:rPr>
            <a:t> och </a:t>
          </a:r>
          <a:r>
            <a:rPr lang="sv-SE" sz="1200" b="1" i="0">
              <a:solidFill>
                <a:schemeClr val="dk1"/>
              </a:solidFill>
              <a:effectLst/>
              <a:latin typeface="Aptos" panose="020B0004020202020204" pitchFamily="34" charset="0"/>
              <a:ea typeface="+mn-ea"/>
              <a:cs typeface="+mn-cs"/>
            </a:rPr>
            <a:t>Underhållskostnad" </a:t>
          </a:r>
        </a:p>
        <a:p>
          <a:r>
            <a:rPr lang="sv-SE" sz="1100">
              <a:solidFill>
                <a:schemeClr val="dk1"/>
              </a:solidFill>
              <a:effectLst/>
              <a:latin typeface="Aptos" panose="020B0004020202020204" pitchFamily="34" charset="0"/>
              <a:ea typeface="+mn-ea"/>
              <a:cs typeface="+mn-cs"/>
            </a:rPr>
            <a:t>Här ska den årliga underhållskostnaden fyllas i,</a:t>
          </a:r>
          <a:r>
            <a:rPr lang="sv-SE" sz="1100" baseline="0">
              <a:solidFill>
                <a:schemeClr val="dk1"/>
              </a:solidFill>
              <a:effectLst/>
              <a:latin typeface="Aptos" panose="020B0004020202020204" pitchFamily="34" charset="0"/>
              <a:ea typeface="+mn-ea"/>
              <a:cs typeface="+mn-cs"/>
            </a:rPr>
            <a:t> dvs</a:t>
          </a:r>
          <a:r>
            <a:rPr lang="sv-SE" sz="1100">
              <a:solidFill>
                <a:schemeClr val="dk1"/>
              </a:solidFill>
              <a:effectLst/>
              <a:latin typeface="Aptos" panose="020B0004020202020204" pitchFamily="34" charset="0"/>
              <a:ea typeface="+mn-ea"/>
              <a:cs typeface="+mn-cs"/>
            </a:rPr>
            <a:t> kostnaden för service och likande utgifter. Underhållskostnaden är uppdelad i två rutor, underhållskostnad och renoveringar. För renoveringar kan det t.ex. handla om att man måsta byta ut delar vart 3:e år, denna behöver</a:t>
          </a:r>
          <a:r>
            <a:rPr lang="sv-SE" sz="1100" baseline="0">
              <a:solidFill>
                <a:schemeClr val="dk1"/>
              </a:solidFill>
              <a:effectLst/>
              <a:latin typeface="Aptos" panose="020B0004020202020204" pitchFamily="34" charset="0"/>
              <a:ea typeface="+mn-ea"/>
              <a:cs typeface="+mn-cs"/>
            </a:rPr>
            <a:t> räknas </a:t>
          </a:r>
          <a:r>
            <a:rPr lang="sv-SE" sz="1100">
              <a:solidFill>
                <a:schemeClr val="dk1"/>
              </a:solidFill>
              <a:effectLst/>
              <a:latin typeface="Aptos" panose="020B0004020202020204" pitchFamily="34" charset="0"/>
              <a:ea typeface="+mn-ea"/>
              <a:cs typeface="+mn-cs"/>
            </a:rPr>
            <a:t>om kostnaden till en årskostnad. I den gröna rutan genereras sedan den totala underhållskostnaden över brukstiden i nuvärdesform.</a:t>
          </a:r>
        </a:p>
        <a:p>
          <a:endParaRPr lang="sv-SE" sz="1100">
            <a:solidFill>
              <a:schemeClr val="dk1"/>
            </a:solidFill>
            <a:effectLst/>
            <a:latin typeface="Aptos" panose="020B0004020202020204" pitchFamily="34" charset="0"/>
            <a:ea typeface="+mn-ea"/>
            <a:cs typeface="+mn-cs"/>
          </a:endParaRPr>
        </a:p>
        <a:p>
          <a:r>
            <a:rPr lang="sv-SE" sz="1200" b="1" i="0">
              <a:solidFill>
                <a:schemeClr val="dk1"/>
              </a:solidFill>
              <a:effectLst/>
              <a:latin typeface="Aptos" panose="020B0004020202020204" pitchFamily="34" charset="0"/>
              <a:ea typeface="+mn-ea"/>
              <a:cs typeface="+mn-cs"/>
            </a:rPr>
            <a:t>Rutan "Miljökostnad"</a:t>
          </a:r>
          <a:r>
            <a:rPr lang="sv-SE" sz="1100">
              <a:solidFill>
                <a:schemeClr val="dk1"/>
              </a:solidFill>
              <a:effectLst/>
              <a:latin typeface="Aptos" panose="020B0004020202020204" pitchFamily="34" charset="0"/>
              <a:ea typeface="+mn-ea"/>
              <a:cs typeface="+mn-cs"/>
            </a:rPr>
            <a:t> </a:t>
          </a:r>
        </a:p>
        <a:p>
          <a:r>
            <a:rPr lang="sv-SE" sz="1100">
              <a:solidFill>
                <a:schemeClr val="dk1"/>
              </a:solidFill>
              <a:effectLst/>
              <a:latin typeface="Aptos" panose="020B0004020202020204" pitchFamily="34" charset="0"/>
              <a:ea typeface="+mn-ea"/>
              <a:cs typeface="+mn-cs"/>
            </a:rPr>
            <a:t>Här fyller man i eventuella kostnader som uppkommer efter brukstiden. Det kan t.ex. handla om saneringskostnader, kostnader för återställning eller avfallskostnader. I gröna rutan genereras kostnaden i nuvärdesform. </a:t>
          </a:r>
        </a:p>
        <a:p>
          <a:endParaRPr lang="sv-SE" sz="1100">
            <a:solidFill>
              <a:schemeClr val="dk1"/>
            </a:solidFill>
            <a:effectLst/>
            <a:latin typeface="Aptos" panose="020B0004020202020204" pitchFamily="34" charset="0"/>
            <a:ea typeface="+mn-ea"/>
            <a:cs typeface="+mn-cs"/>
          </a:endParaRPr>
        </a:p>
        <a:p>
          <a:r>
            <a:rPr lang="sv-SE" sz="1200" b="1" i="0">
              <a:solidFill>
                <a:schemeClr val="dk1"/>
              </a:solidFill>
              <a:effectLst/>
              <a:latin typeface="Aptos" panose="020B0004020202020204" pitchFamily="34" charset="0"/>
              <a:ea typeface="+mn-ea"/>
              <a:cs typeface="+mn-cs"/>
            </a:rPr>
            <a:t>Rutan "Restvärde"</a:t>
          </a:r>
        </a:p>
        <a:p>
          <a:r>
            <a:rPr lang="sv-SE" sz="1100">
              <a:solidFill>
                <a:schemeClr val="dk1"/>
              </a:solidFill>
              <a:effectLst/>
              <a:latin typeface="Aptos" panose="020B0004020202020204" pitchFamily="34" charset="0"/>
              <a:ea typeface="+mn-ea"/>
              <a:cs typeface="+mn-cs"/>
            </a:rPr>
            <a:t>Här fyller man i ev restvärden som finns  efter brukstiden. Det kan t.ex. handla om försäljning av system och reservdelar eller andra värden efter brukstiden</a:t>
          </a:r>
          <a:r>
            <a:rPr lang="sv-SE" sz="1100">
              <a:solidFill>
                <a:sysClr val="windowText" lastClr="000000"/>
              </a:solidFill>
              <a:effectLst/>
              <a:latin typeface="Aptos" panose="020B0004020202020204" pitchFamily="34" charset="0"/>
              <a:ea typeface="+mn-ea"/>
              <a:cs typeface="+mn-cs"/>
            </a:rPr>
            <a:t>. Här fyller man i det totala uppskattade framtida restvärdet.</a:t>
          </a:r>
          <a:r>
            <a:rPr lang="sv-SE" sz="1100">
              <a:solidFill>
                <a:srgbClr val="FF0000"/>
              </a:solidFill>
              <a:effectLst/>
              <a:latin typeface="Aptos" panose="020B0004020202020204" pitchFamily="34" charset="0"/>
              <a:ea typeface="+mn-ea"/>
              <a:cs typeface="+mn-cs"/>
            </a:rPr>
            <a:t> </a:t>
          </a:r>
          <a:r>
            <a:rPr lang="sv-SE" sz="1100">
              <a:solidFill>
                <a:sysClr val="windowText" lastClr="000000"/>
              </a:solidFill>
              <a:effectLst/>
              <a:latin typeface="Aptos" panose="020B0004020202020204" pitchFamily="34" charset="0"/>
              <a:ea typeface="+mn-ea"/>
              <a:cs typeface="+mn-cs"/>
            </a:rPr>
            <a:t>l gröna rutan genereras nuvärdet för restvärdet.</a:t>
          </a:r>
        </a:p>
        <a:p>
          <a:endParaRPr lang="sv-SE" sz="1100">
            <a:solidFill>
              <a:sysClr val="windowText" lastClr="000000"/>
            </a:solidFill>
            <a:effectLst/>
            <a:latin typeface="Aptos" panose="020B0004020202020204" pitchFamily="34" charset="0"/>
            <a:ea typeface="+mn-ea"/>
            <a:cs typeface="+mn-cs"/>
          </a:endParaRPr>
        </a:p>
        <a:p>
          <a:r>
            <a:rPr lang="sv-SE" sz="1200" b="1" i="0" u="none">
              <a:solidFill>
                <a:schemeClr val="dk1"/>
              </a:solidFill>
              <a:effectLst/>
              <a:latin typeface="Aptos" panose="020B0004020202020204" pitchFamily="34" charset="0"/>
              <a:ea typeface="+mn-ea"/>
              <a:cs typeface="+mn-cs"/>
            </a:rPr>
            <a:t>Resultat</a:t>
          </a:r>
          <a:r>
            <a:rPr lang="sv-SE" sz="1200" b="1" i="0" u="none" baseline="0">
              <a:solidFill>
                <a:schemeClr val="dk1"/>
              </a:solidFill>
              <a:effectLst/>
              <a:latin typeface="Aptos" panose="020B0004020202020204" pitchFamily="34" charset="0"/>
              <a:ea typeface="+mn-ea"/>
              <a:cs typeface="+mn-cs"/>
            </a:rPr>
            <a:t> och känslighetsanalys</a:t>
          </a:r>
        </a:p>
        <a:p>
          <a:r>
            <a:rPr lang="sv-SE" sz="1100">
              <a:solidFill>
                <a:schemeClr val="dk1"/>
              </a:solidFill>
              <a:effectLst/>
              <a:latin typeface="Aptos" panose="020B0004020202020204" pitchFamily="34" charset="0"/>
              <a:ea typeface="+mn-ea"/>
              <a:cs typeface="+mn-cs"/>
            </a:rPr>
            <a:t>Resultatet</a:t>
          </a:r>
          <a:r>
            <a:rPr lang="sv-SE" sz="1100" baseline="0">
              <a:solidFill>
                <a:schemeClr val="dk1"/>
              </a:solidFill>
              <a:effectLst/>
              <a:latin typeface="Aptos" panose="020B0004020202020204" pitchFamily="34" charset="0"/>
              <a:ea typeface="+mn-ea"/>
              <a:cs typeface="+mn-cs"/>
            </a:rPr>
            <a:t> presenteras i en total LCC-kostnad för respektive alternativ. Alternativet med den lägsta totalkostnaden är det lönsammaste alternativet.</a:t>
          </a:r>
        </a:p>
        <a:p>
          <a:pPr marL="0" marR="0" lvl="0" indent="0" defTabSz="914400" eaLnBrk="1" fontAlgn="auto" latinLnBrk="0" hangingPunct="1">
            <a:lnSpc>
              <a:spcPct val="100000"/>
            </a:lnSpc>
            <a:spcBef>
              <a:spcPts val="0"/>
            </a:spcBef>
            <a:spcAft>
              <a:spcPts val="0"/>
            </a:spcAft>
            <a:buClrTx/>
            <a:buSzTx/>
            <a:buFontTx/>
            <a:buNone/>
            <a:tabLst/>
            <a:defRPr/>
          </a:pPr>
          <a:r>
            <a:rPr lang="sv-SE" sz="1100" baseline="0">
              <a:solidFill>
                <a:schemeClr val="dk1"/>
              </a:solidFill>
              <a:effectLst/>
              <a:latin typeface="Aptos" panose="020B0004020202020204" pitchFamily="34" charset="0"/>
              <a:ea typeface="+mn-ea"/>
              <a:cs typeface="+mn-cs"/>
            </a:rPr>
            <a:t>Resultatet presenteras även som beräkning av Internränta, vilket är ett alternativt sätt för ber</a:t>
          </a:r>
          <a:r>
            <a:rPr lang="sv-SE">
              <a:effectLst/>
              <a:latin typeface="Aptos" panose="020B0004020202020204" pitchFamily="34" charset="0"/>
            </a:rPr>
            <a:t>äkning av lönsamhet. Internränta är den procentuella avkastningen för en investering. Är internräntan högre än kalkylräntan är investeringen lönsam. Denna kan endast</a:t>
          </a:r>
          <a:r>
            <a:rPr lang="sv-SE" baseline="0">
              <a:effectLst/>
              <a:latin typeface="Aptos" panose="020B0004020202020204" pitchFamily="34" charset="0"/>
            </a:rPr>
            <a:t> användas för att jämföra en investering mot "noll-alternativet".</a:t>
          </a:r>
          <a:endParaRPr lang="sv-SE">
            <a:effectLst/>
            <a:latin typeface="Aptos" panose="020B0004020202020204" pitchFamily="34" charset="0"/>
          </a:endParaRPr>
        </a:p>
        <a:p>
          <a:endParaRPr lang="sv-SE">
            <a:effectLst/>
            <a:latin typeface="Aptos" panose="020B0004020202020204" pitchFamily="34" charset="0"/>
          </a:endParaRPr>
        </a:p>
        <a:p>
          <a:r>
            <a:rPr lang="sv-SE" sz="1100" baseline="0">
              <a:solidFill>
                <a:schemeClr val="dk1"/>
              </a:solidFill>
              <a:effectLst/>
              <a:latin typeface="Aptos" panose="020B0004020202020204" pitchFamily="34" charset="0"/>
              <a:ea typeface="+mn-ea"/>
              <a:cs typeface="+mn-cs"/>
            </a:rPr>
            <a:t>Olika diagram för känslighetsanalys presenteras under resultatet. Dessa diagram beskriver hur LCC-kostnaden förändras vid varierande investeringspriser, energipriser, energiprisökningar och kalkylränta.</a:t>
          </a:r>
        </a:p>
        <a:p>
          <a:endParaRPr lang="sv-SE">
            <a:effectLst/>
            <a:latin typeface="Aptos" panose="020B0004020202020204" pitchFamily="34" charset="0"/>
          </a:endParaRPr>
        </a:p>
        <a:p>
          <a:r>
            <a:rPr lang="sv-SE" sz="1200" b="1" u="none">
              <a:latin typeface="Aptos" panose="020B0004020202020204" pitchFamily="34" charset="0"/>
            </a:rPr>
            <a:t>Resultat och slutsats</a:t>
          </a:r>
        </a:p>
        <a:p>
          <a:r>
            <a:rPr lang="sv-SE" sz="1100">
              <a:latin typeface="Aptos" panose="020B0004020202020204" pitchFamily="34" charset="0"/>
            </a:rPr>
            <a:t>Här är tanken att den som utfört LCC-beräkningen</a:t>
          </a:r>
          <a:r>
            <a:rPr lang="sv-SE" sz="1100" baseline="0">
              <a:latin typeface="Aptos" panose="020B0004020202020204" pitchFamily="34" charset="0"/>
            </a:rPr>
            <a:t> även kortfattat skriver in resultat och ev kommentarer och slutsatser.</a:t>
          </a:r>
          <a:endParaRPr lang="sv-SE" sz="1100">
            <a:latin typeface="Aptos" panose="020B00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428625</xdr:colOff>
      <xdr:row>25</xdr:row>
      <xdr:rowOff>0</xdr:rowOff>
    </xdr:from>
    <xdr:to>
      <xdr:col>5</xdr:col>
      <xdr:colOff>428625</xdr:colOff>
      <xdr:row>29</xdr:row>
      <xdr:rowOff>3285</xdr:rowOff>
    </xdr:to>
    <xdr:cxnSp macro="">
      <xdr:nvCxnSpPr>
        <xdr:cNvPr id="1502" name="AutoShape 7">
          <a:extLst>
            <a:ext uri="{FF2B5EF4-FFF2-40B4-BE49-F238E27FC236}">
              <a16:creationId xmlns:a16="http://schemas.microsoft.com/office/drawing/2014/main" id="{00000000-0008-0000-0100-0000DE050000}"/>
            </a:ext>
          </a:extLst>
        </xdr:cNvPr>
        <xdr:cNvCxnSpPr>
          <a:cxnSpLocks noChangeShapeType="1"/>
        </xdr:cNvCxnSpPr>
      </xdr:nvCxnSpPr>
      <xdr:spPr bwMode="auto">
        <a:xfrm>
          <a:off x="3424073" y="5248932"/>
          <a:ext cx="0" cy="729484"/>
        </a:xfrm>
        <a:prstGeom prst="straightConnector1">
          <a:avLst/>
        </a:prstGeom>
        <a:noFill/>
        <a:ln w="38160">
          <a:solidFill>
            <a:schemeClr val="accent6">
              <a:lumMod val="75000"/>
            </a:schemeClr>
          </a:solidFill>
          <a:miter lim="800000"/>
          <a:headEnd/>
          <a:tailEnd type="triangle" w="med" len="med"/>
        </a:ln>
      </xdr:spPr>
    </xdr:cxnSp>
    <xdr:clientData/>
  </xdr:twoCellAnchor>
  <xdr:twoCellAnchor>
    <xdr:from>
      <xdr:col>5</xdr:col>
      <xdr:colOff>424048</xdr:colOff>
      <xdr:row>41</xdr:row>
      <xdr:rowOff>158584</xdr:rowOff>
    </xdr:from>
    <xdr:to>
      <xdr:col>5</xdr:col>
      <xdr:colOff>424048</xdr:colOff>
      <xdr:row>44</xdr:row>
      <xdr:rowOff>158584</xdr:rowOff>
    </xdr:to>
    <xdr:sp macro="" textlink="">
      <xdr:nvSpPr>
        <xdr:cNvPr id="1503" name="Line 13">
          <a:extLst>
            <a:ext uri="{FF2B5EF4-FFF2-40B4-BE49-F238E27FC236}">
              <a16:creationId xmlns:a16="http://schemas.microsoft.com/office/drawing/2014/main" id="{00000000-0008-0000-0100-0000DF050000}"/>
            </a:ext>
          </a:extLst>
        </xdr:cNvPr>
        <xdr:cNvSpPr>
          <a:spLocks noChangeShapeType="1"/>
        </xdr:cNvSpPr>
      </xdr:nvSpPr>
      <xdr:spPr bwMode="auto">
        <a:xfrm>
          <a:off x="2952503" y="7280686"/>
          <a:ext cx="0" cy="480580"/>
        </a:xfrm>
        <a:prstGeom prst="line">
          <a:avLst/>
        </a:prstGeom>
        <a:noFill/>
        <a:ln w="38160">
          <a:solidFill>
            <a:schemeClr val="accent6">
              <a:lumMod val="75000"/>
            </a:schemeClr>
          </a:solidFill>
          <a:miter lim="800000"/>
          <a:headEnd/>
          <a:tailEnd type="triangle" w="med" len="med"/>
        </a:ln>
      </xdr:spPr>
    </xdr:sp>
    <xdr:clientData/>
  </xdr:twoCellAnchor>
  <xdr:twoCellAnchor>
    <xdr:from>
      <xdr:col>7</xdr:col>
      <xdr:colOff>423430</xdr:colOff>
      <xdr:row>41</xdr:row>
      <xdr:rowOff>160193</xdr:rowOff>
    </xdr:from>
    <xdr:to>
      <xdr:col>7</xdr:col>
      <xdr:colOff>423430</xdr:colOff>
      <xdr:row>45</xdr:row>
      <xdr:rowOff>9525</xdr:rowOff>
    </xdr:to>
    <xdr:sp macro="" textlink="">
      <xdr:nvSpPr>
        <xdr:cNvPr id="1505" name="Line 16">
          <a:extLst>
            <a:ext uri="{FF2B5EF4-FFF2-40B4-BE49-F238E27FC236}">
              <a16:creationId xmlns:a16="http://schemas.microsoft.com/office/drawing/2014/main" id="{00000000-0008-0000-0100-0000E1050000}"/>
            </a:ext>
          </a:extLst>
        </xdr:cNvPr>
        <xdr:cNvSpPr>
          <a:spLocks noChangeShapeType="1"/>
        </xdr:cNvSpPr>
      </xdr:nvSpPr>
      <xdr:spPr bwMode="auto">
        <a:xfrm>
          <a:off x="4783282" y="7282295"/>
          <a:ext cx="0" cy="490105"/>
        </a:xfrm>
        <a:prstGeom prst="line">
          <a:avLst/>
        </a:prstGeom>
        <a:noFill/>
        <a:ln w="38160">
          <a:solidFill>
            <a:schemeClr val="accent6">
              <a:lumMod val="75000"/>
            </a:schemeClr>
          </a:solidFill>
          <a:miter lim="800000"/>
          <a:headEnd/>
          <a:tailEnd type="triangle" w="med" len="med"/>
        </a:ln>
      </xdr:spPr>
    </xdr:sp>
    <xdr:clientData/>
  </xdr:twoCellAnchor>
  <xdr:twoCellAnchor>
    <xdr:from>
      <xdr:col>7</xdr:col>
      <xdr:colOff>428625</xdr:colOff>
      <xdr:row>36</xdr:row>
      <xdr:rowOff>9525</xdr:rowOff>
    </xdr:from>
    <xdr:to>
      <xdr:col>7</xdr:col>
      <xdr:colOff>428625</xdr:colOff>
      <xdr:row>39</xdr:row>
      <xdr:rowOff>0</xdr:rowOff>
    </xdr:to>
    <xdr:sp macro="" textlink="">
      <xdr:nvSpPr>
        <xdr:cNvPr id="1506" name="Line 25">
          <a:extLst>
            <a:ext uri="{FF2B5EF4-FFF2-40B4-BE49-F238E27FC236}">
              <a16:creationId xmlns:a16="http://schemas.microsoft.com/office/drawing/2014/main" id="{00000000-0008-0000-0100-0000E2050000}"/>
            </a:ext>
          </a:extLst>
        </xdr:cNvPr>
        <xdr:cNvSpPr>
          <a:spLocks noChangeShapeType="1"/>
        </xdr:cNvSpPr>
      </xdr:nvSpPr>
      <xdr:spPr bwMode="auto">
        <a:xfrm>
          <a:off x="5438775" y="7077075"/>
          <a:ext cx="0" cy="457200"/>
        </a:xfrm>
        <a:prstGeom prst="line">
          <a:avLst/>
        </a:prstGeom>
        <a:noFill/>
        <a:ln w="38160">
          <a:solidFill>
            <a:schemeClr val="accent6">
              <a:lumMod val="75000"/>
            </a:schemeClr>
          </a:solidFill>
          <a:miter lim="800000"/>
          <a:headEnd/>
          <a:tailEnd type="triangle" w="med" len="med"/>
        </a:ln>
      </xdr:spPr>
    </xdr:sp>
    <xdr:clientData/>
  </xdr:twoCellAnchor>
  <xdr:twoCellAnchor>
    <xdr:from>
      <xdr:col>7</xdr:col>
      <xdr:colOff>423370</xdr:colOff>
      <xdr:row>25</xdr:row>
      <xdr:rowOff>0</xdr:rowOff>
    </xdr:from>
    <xdr:to>
      <xdr:col>7</xdr:col>
      <xdr:colOff>423370</xdr:colOff>
      <xdr:row>29</xdr:row>
      <xdr:rowOff>8540</xdr:rowOff>
    </xdr:to>
    <xdr:sp macro="" textlink="">
      <xdr:nvSpPr>
        <xdr:cNvPr id="1507" name="Line 41">
          <a:extLst>
            <a:ext uri="{FF2B5EF4-FFF2-40B4-BE49-F238E27FC236}">
              <a16:creationId xmlns:a16="http://schemas.microsoft.com/office/drawing/2014/main" id="{00000000-0008-0000-0100-0000E3050000}"/>
            </a:ext>
          </a:extLst>
        </xdr:cNvPr>
        <xdr:cNvSpPr>
          <a:spLocks noChangeShapeType="1"/>
        </xdr:cNvSpPr>
      </xdr:nvSpPr>
      <xdr:spPr bwMode="auto">
        <a:xfrm>
          <a:off x="5568184" y="5254187"/>
          <a:ext cx="0" cy="729484"/>
        </a:xfrm>
        <a:prstGeom prst="line">
          <a:avLst/>
        </a:prstGeom>
        <a:noFill/>
        <a:ln w="38160">
          <a:solidFill>
            <a:schemeClr val="accent6">
              <a:lumMod val="75000"/>
            </a:schemeClr>
          </a:solidFill>
          <a:miter lim="800000"/>
          <a:headEnd/>
          <a:tailEnd type="triangle" w="med" len="med"/>
        </a:ln>
      </xdr:spPr>
    </xdr:sp>
    <xdr:clientData/>
  </xdr:twoCellAnchor>
  <xdr:twoCellAnchor>
    <xdr:from>
      <xdr:col>10</xdr:col>
      <xdr:colOff>381485</xdr:colOff>
      <xdr:row>51</xdr:row>
      <xdr:rowOff>176645</xdr:rowOff>
    </xdr:from>
    <xdr:to>
      <xdr:col>10</xdr:col>
      <xdr:colOff>381485</xdr:colOff>
      <xdr:row>55</xdr:row>
      <xdr:rowOff>0</xdr:rowOff>
    </xdr:to>
    <xdr:sp macro="" textlink="">
      <xdr:nvSpPr>
        <xdr:cNvPr id="1508" name="Line 43">
          <a:extLst>
            <a:ext uri="{FF2B5EF4-FFF2-40B4-BE49-F238E27FC236}">
              <a16:creationId xmlns:a16="http://schemas.microsoft.com/office/drawing/2014/main" id="{00000000-0008-0000-0100-0000E4050000}"/>
            </a:ext>
          </a:extLst>
        </xdr:cNvPr>
        <xdr:cNvSpPr>
          <a:spLocks noChangeShapeType="1"/>
        </xdr:cNvSpPr>
      </xdr:nvSpPr>
      <xdr:spPr bwMode="auto">
        <a:xfrm>
          <a:off x="7486373" y="10046069"/>
          <a:ext cx="0" cy="512203"/>
        </a:xfrm>
        <a:prstGeom prst="line">
          <a:avLst/>
        </a:prstGeom>
        <a:noFill/>
        <a:ln w="38160">
          <a:solidFill>
            <a:schemeClr val="accent6">
              <a:lumMod val="75000"/>
            </a:schemeClr>
          </a:solidFill>
          <a:miter lim="800000"/>
          <a:headEnd/>
          <a:tailEnd type="triangle" w="med" len="med"/>
        </a:ln>
      </xdr:spPr>
      <xdr:txBody>
        <a:bodyPr/>
        <a:lstStyle/>
        <a:p>
          <a:endParaRPr lang="sv-SE"/>
        </a:p>
      </xdr:txBody>
    </xdr:sp>
    <xdr:clientData/>
  </xdr:twoCellAnchor>
  <xdr:twoCellAnchor>
    <xdr:from>
      <xdr:col>10</xdr:col>
      <xdr:colOff>393123</xdr:colOff>
      <xdr:row>47</xdr:row>
      <xdr:rowOff>2598</xdr:rowOff>
    </xdr:from>
    <xdr:to>
      <xdr:col>10</xdr:col>
      <xdr:colOff>393123</xdr:colOff>
      <xdr:row>50</xdr:row>
      <xdr:rowOff>2598</xdr:rowOff>
    </xdr:to>
    <xdr:sp macro="" textlink="">
      <xdr:nvSpPr>
        <xdr:cNvPr id="1509" name="Line 44">
          <a:extLst>
            <a:ext uri="{FF2B5EF4-FFF2-40B4-BE49-F238E27FC236}">
              <a16:creationId xmlns:a16="http://schemas.microsoft.com/office/drawing/2014/main" id="{00000000-0008-0000-0100-0000E5050000}"/>
            </a:ext>
          </a:extLst>
        </xdr:cNvPr>
        <xdr:cNvSpPr>
          <a:spLocks noChangeShapeType="1"/>
        </xdr:cNvSpPr>
      </xdr:nvSpPr>
      <xdr:spPr bwMode="auto">
        <a:xfrm>
          <a:off x="6584373" y="8085859"/>
          <a:ext cx="0" cy="510887"/>
        </a:xfrm>
        <a:prstGeom prst="line">
          <a:avLst/>
        </a:prstGeom>
        <a:noFill/>
        <a:ln w="38160">
          <a:solidFill>
            <a:schemeClr val="accent6">
              <a:lumMod val="75000"/>
            </a:schemeClr>
          </a:solidFill>
          <a:miter lim="800000"/>
          <a:headEnd/>
          <a:tailEnd type="triangle" w="med" len="med"/>
        </a:ln>
      </xdr:spPr>
    </xdr:sp>
    <xdr:clientData/>
  </xdr:twoCellAnchor>
  <xdr:twoCellAnchor>
    <xdr:from>
      <xdr:col>10</xdr:col>
      <xdr:colOff>396586</xdr:colOff>
      <xdr:row>42</xdr:row>
      <xdr:rowOff>3465</xdr:rowOff>
    </xdr:from>
    <xdr:to>
      <xdr:col>10</xdr:col>
      <xdr:colOff>396586</xdr:colOff>
      <xdr:row>45</xdr:row>
      <xdr:rowOff>6062</xdr:rowOff>
    </xdr:to>
    <xdr:sp macro="" textlink="">
      <xdr:nvSpPr>
        <xdr:cNvPr id="1510" name="Line 45">
          <a:extLst>
            <a:ext uri="{FF2B5EF4-FFF2-40B4-BE49-F238E27FC236}">
              <a16:creationId xmlns:a16="http://schemas.microsoft.com/office/drawing/2014/main" id="{00000000-0008-0000-0100-0000E6050000}"/>
            </a:ext>
          </a:extLst>
        </xdr:cNvPr>
        <xdr:cNvSpPr>
          <a:spLocks noChangeShapeType="1"/>
        </xdr:cNvSpPr>
      </xdr:nvSpPr>
      <xdr:spPr bwMode="auto">
        <a:xfrm>
          <a:off x="6587836" y="7285760"/>
          <a:ext cx="0" cy="483177"/>
        </a:xfrm>
        <a:prstGeom prst="line">
          <a:avLst/>
        </a:prstGeom>
        <a:noFill/>
        <a:ln w="38160">
          <a:solidFill>
            <a:schemeClr val="accent6">
              <a:lumMod val="75000"/>
            </a:schemeClr>
          </a:solidFill>
          <a:miter lim="800000"/>
          <a:headEnd/>
          <a:tailEnd type="triangle" w="med" len="med"/>
        </a:ln>
      </xdr:spPr>
    </xdr:sp>
    <xdr:clientData/>
  </xdr:twoCellAnchor>
  <xdr:twoCellAnchor>
    <xdr:from>
      <xdr:col>10</xdr:col>
      <xdr:colOff>400605</xdr:colOff>
      <xdr:row>25</xdr:row>
      <xdr:rowOff>0</xdr:rowOff>
    </xdr:from>
    <xdr:to>
      <xdr:col>10</xdr:col>
      <xdr:colOff>400605</xdr:colOff>
      <xdr:row>29</xdr:row>
      <xdr:rowOff>6477</xdr:rowOff>
    </xdr:to>
    <xdr:sp macro="" textlink="">
      <xdr:nvSpPr>
        <xdr:cNvPr id="1512" name="Line 48">
          <a:extLst>
            <a:ext uri="{FF2B5EF4-FFF2-40B4-BE49-F238E27FC236}">
              <a16:creationId xmlns:a16="http://schemas.microsoft.com/office/drawing/2014/main" id="{00000000-0008-0000-0100-0000E8050000}"/>
            </a:ext>
          </a:extLst>
        </xdr:cNvPr>
        <xdr:cNvSpPr>
          <a:spLocks noChangeShapeType="1"/>
        </xdr:cNvSpPr>
      </xdr:nvSpPr>
      <xdr:spPr bwMode="auto">
        <a:xfrm>
          <a:off x="6591855" y="4481080"/>
          <a:ext cx="0" cy="686215"/>
        </a:xfrm>
        <a:prstGeom prst="line">
          <a:avLst/>
        </a:prstGeom>
        <a:noFill/>
        <a:ln w="38160">
          <a:solidFill>
            <a:schemeClr val="accent6">
              <a:lumMod val="75000"/>
            </a:schemeClr>
          </a:solidFill>
          <a:miter lim="800000"/>
          <a:headEnd/>
          <a:tailEnd type="triangle" w="med" len="med"/>
        </a:ln>
      </xdr:spPr>
    </xdr:sp>
    <xdr:clientData/>
  </xdr:twoCellAnchor>
  <xdr:twoCellAnchor>
    <xdr:from>
      <xdr:col>7</xdr:col>
      <xdr:colOff>419100</xdr:colOff>
      <xdr:row>46</xdr:row>
      <xdr:rowOff>158461</xdr:rowOff>
    </xdr:from>
    <xdr:to>
      <xdr:col>7</xdr:col>
      <xdr:colOff>419100</xdr:colOff>
      <xdr:row>49</xdr:row>
      <xdr:rowOff>190223</xdr:rowOff>
    </xdr:to>
    <xdr:sp macro="" textlink="">
      <xdr:nvSpPr>
        <xdr:cNvPr id="17" name="Line 4">
          <a:extLst>
            <a:ext uri="{FF2B5EF4-FFF2-40B4-BE49-F238E27FC236}">
              <a16:creationId xmlns:a16="http://schemas.microsoft.com/office/drawing/2014/main" id="{00000000-0008-0000-0100-000011000000}"/>
            </a:ext>
          </a:extLst>
        </xdr:cNvPr>
        <xdr:cNvSpPr>
          <a:spLocks noChangeShapeType="1"/>
        </xdr:cNvSpPr>
      </xdr:nvSpPr>
      <xdr:spPr bwMode="auto">
        <a:xfrm>
          <a:off x="4778952" y="8081529"/>
          <a:ext cx="0" cy="503683"/>
        </a:xfrm>
        <a:prstGeom prst="line">
          <a:avLst/>
        </a:prstGeom>
        <a:noFill/>
        <a:ln w="38160">
          <a:solidFill>
            <a:schemeClr val="accent6">
              <a:lumMod val="75000"/>
            </a:schemeClr>
          </a:solidFill>
          <a:miter lim="800000"/>
          <a:headEnd/>
          <a:tailEnd type="triangle" w="med" len="med"/>
        </a:ln>
      </xdr:spPr>
    </xdr:sp>
    <xdr:clientData/>
  </xdr:twoCellAnchor>
  <xdr:twoCellAnchor>
    <xdr:from>
      <xdr:col>5</xdr:col>
      <xdr:colOff>419966</xdr:colOff>
      <xdr:row>47</xdr:row>
      <xdr:rowOff>682</xdr:rowOff>
    </xdr:from>
    <xdr:to>
      <xdr:col>5</xdr:col>
      <xdr:colOff>419966</xdr:colOff>
      <xdr:row>49</xdr:row>
      <xdr:rowOff>188068</xdr:rowOff>
    </xdr:to>
    <xdr:sp macro="" textlink="">
      <xdr:nvSpPr>
        <xdr:cNvPr id="18" name="Line 4">
          <a:extLst>
            <a:ext uri="{FF2B5EF4-FFF2-40B4-BE49-F238E27FC236}">
              <a16:creationId xmlns:a16="http://schemas.microsoft.com/office/drawing/2014/main" id="{00000000-0008-0000-0100-000012000000}"/>
            </a:ext>
          </a:extLst>
        </xdr:cNvPr>
        <xdr:cNvSpPr>
          <a:spLocks noChangeShapeType="1"/>
        </xdr:cNvSpPr>
      </xdr:nvSpPr>
      <xdr:spPr bwMode="auto">
        <a:xfrm>
          <a:off x="2948421" y="8083943"/>
          <a:ext cx="0" cy="499114"/>
        </a:xfrm>
        <a:prstGeom prst="line">
          <a:avLst/>
        </a:prstGeom>
        <a:noFill/>
        <a:ln w="38160">
          <a:solidFill>
            <a:schemeClr val="accent6">
              <a:lumMod val="75000"/>
            </a:schemeClr>
          </a:solidFill>
          <a:miter lim="800000"/>
          <a:headEnd/>
          <a:tailEnd type="triangle" w="med" len="med"/>
        </a:ln>
      </xdr:spPr>
    </xdr:sp>
    <xdr:clientData/>
  </xdr:twoCellAnchor>
  <xdr:twoCellAnchor>
    <xdr:from>
      <xdr:col>7</xdr:col>
      <xdr:colOff>421697</xdr:colOff>
      <xdr:row>51</xdr:row>
      <xdr:rowOff>158461</xdr:rowOff>
    </xdr:from>
    <xdr:to>
      <xdr:col>7</xdr:col>
      <xdr:colOff>421697</xdr:colOff>
      <xdr:row>54</xdr:row>
      <xdr:rowOff>193790</xdr:rowOff>
    </xdr:to>
    <xdr:sp macro="" textlink="">
      <xdr:nvSpPr>
        <xdr:cNvPr id="19" name="Line 43">
          <a:extLst>
            <a:ext uri="{FF2B5EF4-FFF2-40B4-BE49-F238E27FC236}">
              <a16:creationId xmlns:a16="http://schemas.microsoft.com/office/drawing/2014/main" id="{00000000-0008-0000-0100-000013000000}"/>
            </a:ext>
          </a:extLst>
        </xdr:cNvPr>
        <xdr:cNvSpPr>
          <a:spLocks noChangeShapeType="1"/>
        </xdr:cNvSpPr>
      </xdr:nvSpPr>
      <xdr:spPr bwMode="auto">
        <a:xfrm>
          <a:off x="4781549" y="8912802"/>
          <a:ext cx="0" cy="481272"/>
        </a:xfrm>
        <a:prstGeom prst="line">
          <a:avLst/>
        </a:prstGeom>
        <a:noFill/>
        <a:ln w="38160">
          <a:solidFill>
            <a:schemeClr val="accent6">
              <a:lumMod val="75000"/>
            </a:schemeClr>
          </a:solidFill>
          <a:miter lim="800000"/>
          <a:headEnd/>
          <a:tailEnd type="triangle" w="med" len="med"/>
        </a:ln>
      </xdr:spPr>
    </xdr:sp>
    <xdr:clientData/>
  </xdr:twoCellAnchor>
  <xdr:twoCellAnchor>
    <xdr:from>
      <xdr:col>5</xdr:col>
      <xdr:colOff>423430</xdr:colOff>
      <xdr:row>51</xdr:row>
      <xdr:rowOff>158462</xdr:rowOff>
    </xdr:from>
    <xdr:to>
      <xdr:col>5</xdr:col>
      <xdr:colOff>423430</xdr:colOff>
      <xdr:row>54</xdr:row>
      <xdr:rowOff>206088</xdr:rowOff>
    </xdr:to>
    <xdr:sp macro="" textlink="">
      <xdr:nvSpPr>
        <xdr:cNvPr id="20" name="Line 43">
          <a:extLst>
            <a:ext uri="{FF2B5EF4-FFF2-40B4-BE49-F238E27FC236}">
              <a16:creationId xmlns:a16="http://schemas.microsoft.com/office/drawing/2014/main" id="{00000000-0008-0000-0100-000014000000}"/>
            </a:ext>
          </a:extLst>
        </xdr:cNvPr>
        <xdr:cNvSpPr>
          <a:spLocks noChangeShapeType="1"/>
        </xdr:cNvSpPr>
      </xdr:nvSpPr>
      <xdr:spPr bwMode="auto">
        <a:xfrm>
          <a:off x="2951885" y="8912803"/>
          <a:ext cx="0" cy="493569"/>
        </a:xfrm>
        <a:prstGeom prst="line">
          <a:avLst/>
        </a:prstGeom>
        <a:noFill/>
        <a:ln w="38160">
          <a:solidFill>
            <a:schemeClr val="accent6">
              <a:lumMod val="75000"/>
            </a:schemeClr>
          </a:solidFill>
          <a:miter lim="800000"/>
          <a:headEnd/>
          <a:tailEnd type="triangle" w="med" len="med"/>
        </a:ln>
      </xdr:spPr>
    </xdr:sp>
    <xdr:clientData/>
  </xdr:twoCellAnchor>
  <xdr:twoCellAnchor editAs="oneCell">
    <xdr:from>
      <xdr:col>5</xdr:col>
      <xdr:colOff>142875</xdr:colOff>
      <xdr:row>8</xdr:row>
      <xdr:rowOff>28575</xdr:rowOff>
    </xdr:from>
    <xdr:to>
      <xdr:col>8</xdr:col>
      <xdr:colOff>73025</xdr:colOff>
      <xdr:row>10</xdr:row>
      <xdr:rowOff>152400</xdr:rowOff>
    </xdr:to>
    <xdr:sp macro="" textlink="" fLocksText="0">
      <xdr:nvSpPr>
        <xdr:cNvPr id="1025" name="Text Box 1" hidden="1">
          <a:extLst>
            <a:ext uri="{FF2B5EF4-FFF2-40B4-BE49-F238E27FC236}">
              <a16:creationId xmlns:a16="http://schemas.microsoft.com/office/drawing/2014/main" id="{00000000-0008-0000-0100-000001040000}"/>
            </a:ext>
          </a:extLst>
        </xdr:cNvPr>
        <xdr:cNvSpPr txBox="1">
          <a:spLocks/>
        </xdr:cNvSpPr>
      </xdr:nvSpPr>
      <xdr:spPr bwMode="auto">
        <a:xfrm>
          <a:off x="2428875" y="1905000"/>
          <a:ext cx="2686050" cy="44767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a:lstStyle/>
        <a:p>
          <a:endParaRPr lang="sv-SE"/>
        </a:p>
      </xdr:txBody>
    </xdr:sp>
    <xdr:clientData fLocksWithSheet="0" fPrintsWithSheet="0"/>
  </xdr:twoCellAnchor>
  <xdr:twoCellAnchor editAs="oneCell">
    <xdr:from>
      <xdr:col>5</xdr:col>
      <xdr:colOff>142875</xdr:colOff>
      <xdr:row>9</xdr:row>
      <xdr:rowOff>28575</xdr:rowOff>
    </xdr:from>
    <xdr:to>
      <xdr:col>8</xdr:col>
      <xdr:colOff>149225</xdr:colOff>
      <xdr:row>12</xdr:row>
      <xdr:rowOff>73025</xdr:rowOff>
    </xdr:to>
    <xdr:sp macro="" textlink="" fLocksText="0">
      <xdr:nvSpPr>
        <xdr:cNvPr id="1026" name="Text Box 2" hidden="1">
          <a:extLst>
            <a:ext uri="{FF2B5EF4-FFF2-40B4-BE49-F238E27FC236}">
              <a16:creationId xmlns:a16="http://schemas.microsoft.com/office/drawing/2014/main" id="{00000000-0008-0000-0100-000002040000}"/>
            </a:ext>
          </a:extLst>
        </xdr:cNvPr>
        <xdr:cNvSpPr txBox="1">
          <a:spLocks/>
        </xdr:cNvSpPr>
      </xdr:nvSpPr>
      <xdr:spPr bwMode="auto">
        <a:xfrm>
          <a:off x="2428875" y="2066925"/>
          <a:ext cx="2762250" cy="514350"/>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a:lstStyle/>
        <a:p>
          <a:endParaRPr lang="sv-SE"/>
        </a:p>
      </xdr:txBody>
    </xdr:sp>
    <xdr:clientData fLocksWithSheet="0" fPrintsWithSheet="0"/>
  </xdr:twoCellAnchor>
  <xdr:twoCellAnchor editAs="oneCell">
    <xdr:from>
      <xdr:col>4</xdr:col>
      <xdr:colOff>142875</xdr:colOff>
      <xdr:row>24</xdr:row>
      <xdr:rowOff>9525</xdr:rowOff>
    </xdr:from>
    <xdr:to>
      <xdr:col>7</xdr:col>
      <xdr:colOff>606425</xdr:colOff>
      <xdr:row>26</xdr:row>
      <xdr:rowOff>152400</xdr:rowOff>
    </xdr:to>
    <xdr:sp macro="" textlink="" fLocksText="0">
      <xdr:nvSpPr>
        <xdr:cNvPr id="1027" name="Text Box 3" hidden="1">
          <a:extLst>
            <a:ext uri="{FF2B5EF4-FFF2-40B4-BE49-F238E27FC236}">
              <a16:creationId xmlns:a16="http://schemas.microsoft.com/office/drawing/2014/main" id="{00000000-0008-0000-0100-000003040000}"/>
            </a:ext>
          </a:extLst>
        </xdr:cNvPr>
        <xdr:cNvSpPr txBox="1">
          <a:spLocks/>
        </xdr:cNvSpPr>
      </xdr:nvSpPr>
      <xdr:spPr bwMode="auto">
        <a:xfrm>
          <a:off x="2428875" y="4819650"/>
          <a:ext cx="3009900" cy="46672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a:lstStyle/>
        <a:p>
          <a:endParaRPr lang="sv-SE"/>
        </a:p>
      </xdr:txBody>
    </xdr:sp>
    <xdr:clientData fLocksWithSheet="0" fPrintsWithSheet="0"/>
  </xdr:twoCellAnchor>
  <xdr:twoCellAnchor editAs="oneCell">
    <xdr:from>
      <xdr:col>1</xdr:col>
      <xdr:colOff>0</xdr:colOff>
      <xdr:row>28</xdr:row>
      <xdr:rowOff>0</xdr:rowOff>
    </xdr:from>
    <xdr:to>
      <xdr:col>6</xdr:col>
      <xdr:colOff>224790</xdr:colOff>
      <xdr:row>30</xdr:row>
      <xdr:rowOff>148590</xdr:rowOff>
    </xdr:to>
    <xdr:sp macro="" textlink="" fLocksText="0">
      <xdr:nvSpPr>
        <xdr:cNvPr id="1028" name="Text Box 4" hidden="1">
          <a:extLst>
            <a:ext uri="{FF2B5EF4-FFF2-40B4-BE49-F238E27FC236}">
              <a16:creationId xmlns:a16="http://schemas.microsoft.com/office/drawing/2014/main" id="{00000000-0008-0000-0100-000004040000}"/>
            </a:ext>
          </a:extLst>
        </xdr:cNvPr>
        <xdr:cNvSpPr txBox="1">
          <a:spLocks/>
        </xdr:cNvSpPr>
      </xdr:nvSpPr>
      <xdr:spPr bwMode="auto">
        <a:xfrm>
          <a:off x="1143000" y="5734050"/>
          <a:ext cx="3114675" cy="48577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a:lstStyle/>
        <a:p>
          <a:endParaRPr lang="sv-SE"/>
        </a:p>
      </xdr:txBody>
    </xdr:sp>
    <xdr:clientData fLocksWithSheet="0" fPrintsWithSheet="0"/>
  </xdr:twoCellAnchor>
  <xdr:twoCellAnchor editAs="oneCell">
    <xdr:from>
      <xdr:col>1</xdr:col>
      <xdr:colOff>0</xdr:colOff>
      <xdr:row>39</xdr:row>
      <xdr:rowOff>0</xdr:rowOff>
    </xdr:from>
    <xdr:to>
      <xdr:col>5</xdr:col>
      <xdr:colOff>685800</xdr:colOff>
      <xdr:row>43</xdr:row>
      <xdr:rowOff>73025</xdr:rowOff>
    </xdr:to>
    <xdr:sp macro="" textlink="" fLocksText="0">
      <xdr:nvSpPr>
        <xdr:cNvPr id="1029" name="Text Box 5" hidden="1">
          <a:extLst>
            <a:ext uri="{FF2B5EF4-FFF2-40B4-BE49-F238E27FC236}">
              <a16:creationId xmlns:a16="http://schemas.microsoft.com/office/drawing/2014/main" id="{00000000-0008-0000-0100-000005040000}"/>
            </a:ext>
          </a:extLst>
        </xdr:cNvPr>
        <xdr:cNvSpPr txBox="1">
          <a:spLocks/>
        </xdr:cNvSpPr>
      </xdr:nvSpPr>
      <xdr:spPr bwMode="auto">
        <a:xfrm>
          <a:off x="1143000" y="7534275"/>
          <a:ext cx="2733675" cy="71437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a:lstStyle/>
        <a:p>
          <a:endParaRPr lang="sv-SE"/>
        </a:p>
      </xdr:txBody>
    </xdr:sp>
    <xdr:clientData fLocksWithSheet="0" fPrintsWithSheet="0"/>
  </xdr:twoCellAnchor>
  <xdr:twoCellAnchor editAs="oneCell">
    <xdr:from>
      <xdr:col>4</xdr:col>
      <xdr:colOff>142875</xdr:colOff>
      <xdr:row>44</xdr:row>
      <xdr:rowOff>76200</xdr:rowOff>
    </xdr:from>
    <xdr:to>
      <xdr:col>7</xdr:col>
      <xdr:colOff>379730</xdr:colOff>
      <xdr:row>47</xdr:row>
      <xdr:rowOff>76200</xdr:rowOff>
    </xdr:to>
    <xdr:sp macro="" textlink="" fLocksText="0">
      <xdr:nvSpPr>
        <xdr:cNvPr id="1030" name="Text Box 6" hidden="1">
          <a:extLst>
            <a:ext uri="{FF2B5EF4-FFF2-40B4-BE49-F238E27FC236}">
              <a16:creationId xmlns:a16="http://schemas.microsoft.com/office/drawing/2014/main" id="{00000000-0008-0000-0100-000006040000}"/>
            </a:ext>
          </a:extLst>
        </xdr:cNvPr>
        <xdr:cNvSpPr txBox="1">
          <a:spLocks/>
        </xdr:cNvSpPr>
      </xdr:nvSpPr>
      <xdr:spPr bwMode="auto">
        <a:xfrm>
          <a:off x="2428875" y="8353425"/>
          <a:ext cx="2828925" cy="48577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a:lstStyle/>
        <a:p>
          <a:endParaRPr lang="sv-SE"/>
        </a:p>
      </xdr:txBody>
    </xdr:sp>
    <xdr:clientData fLocksWithSheet="0" fPrintsWithSheet="0"/>
  </xdr:twoCellAnchor>
  <xdr:twoCellAnchor editAs="oneCell">
    <xdr:from>
      <xdr:col>4</xdr:col>
      <xdr:colOff>142875</xdr:colOff>
      <xdr:row>52</xdr:row>
      <xdr:rowOff>142875</xdr:rowOff>
    </xdr:from>
    <xdr:to>
      <xdr:col>6</xdr:col>
      <xdr:colOff>914400</xdr:colOff>
      <xdr:row>57</xdr:row>
      <xdr:rowOff>40641</xdr:rowOff>
    </xdr:to>
    <xdr:sp macro="" textlink="" fLocksText="0">
      <xdr:nvSpPr>
        <xdr:cNvPr id="1031" name="Text Box 7" hidden="1">
          <a:extLst>
            <a:ext uri="{FF2B5EF4-FFF2-40B4-BE49-F238E27FC236}">
              <a16:creationId xmlns:a16="http://schemas.microsoft.com/office/drawing/2014/main" id="{00000000-0008-0000-0100-000007040000}"/>
            </a:ext>
          </a:extLst>
        </xdr:cNvPr>
        <xdr:cNvSpPr txBox="1">
          <a:spLocks/>
        </xdr:cNvSpPr>
      </xdr:nvSpPr>
      <xdr:spPr bwMode="auto">
        <a:xfrm>
          <a:off x="2428875" y="9439275"/>
          <a:ext cx="2247900" cy="88582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a:lstStyle/>
        <a:p>
          <a:endParaRPr lang="sv-SE"/>
        </a:p>
      </xdr:txBody>
    </xdr:sp>
    <xdr:clientData fLocksWithSheet="0" fPrintsWithSheet="0"/>
  </xdr:twoCellAnchor>
  <xdr:twoCellAnchor editAs="oneCell">
    <xdr:from>
      <xdr:col>4</xdr:col>
      <xdr:colOff>142875</xdr:colOff>
      <xdr:row>55</xdr:row>
      <xdr:rowOff>0</xdr:rowOff>
    </xdr:from>
    <xdr:to>
      <xdr:col>7</xdr:col>
      <xdr:colOff>189230</xdr:colOff>
      <xdr:row>57</xdr:row>
      <xdr:rowOff>73025</xdr:rowOff>
    </xdr:to>
    <xdr:sp macro="" textlink="" fLocksText="0">
      <xdr:nvSpPr>
        <xdr:cNvPr id="1032" name="Text Box 8" hidden="1">
          <a:extLst>
            <a:ext uri="{FF2B5EF4-FFF2-40B4-BE49-F238E27FC236}">
              <a16:creationId xmlns:a16="http://schemas.microsoft.com/office/drawing/2014/main" id="{00000000-0008-0000-0100-000008040000}"/>
            </a:ext>
          </a:extLst>
        </xdr:cNvPr>
        <xdr:cNvSpPr txBox="1">
          <a:spLocks/>
        </xdr:cNvSpPr>
      </xdr:nvSpPr>
      <xdr:spPr bwMode="auto">
        <a:xfrm>
          <a:off x="2428875" y="9782175"/>
          <a:ext cx="2638425" cy="438150"/>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a:lstStyle/>
        <a:p>
          <a:endParaRPr lang="sv-SE"/>
        </a:p>
      </xdr:txBody>
    </xdr:sp>
    <xdr:clientData fLocksWithSheet="0" fPrintsWithSheet="0"/>
  </xdr:twoCellAnchor>
  <xdr:twoCellAnchor>
    <xdr:from>
      <xdr:col>5</xdr:col>
      <xdr:colOff>424893</xdr:colOff>
      <xdr:row>36</xdr:row>
      <xdr:rowOff>562</xdr:rowOff>
    </xdr:from>
    <xdr:to>
      <xdr:col>5</xdr:col>
      <xdr:colOff>424893</xdr:colOff>
      <xdr:row>38</xdr:row>
      <xdr:rowOff>195071</xdr:rowOff>
    </xdr:to>
    <xdr:sp macro="" textlink="">
      <xdr:nvSpPr>
        <xdr:cNvPr id="10" name="Line 13">
          <a:extLst>
            <a:ext uri="{FF2B5EF4-FFF2-40B4-BE49-F238E27FC236}">
              <a16:creationId xmlns:a16="http://schemas.microsoft.com/office/drawing/2014/main" id="{F4889A61-893E-4ECE-ACD2-EB6A5FC6655A}"/>
            </a:ext>
          </a:extLst>
        </xdr:cNvPr>
        <xdr:cNvSpPr>
          <a:spLocks noChangeShapeType="1"/>
        </xdr:cNvSpPr>
      </xdr:nvSpPr>
      <xdr:spPr bwMode="auto">
        <a:xfrm>
          <a:off x="2953348" y="6282732"/>
          <a:ext cx="0" cy="514896"/>
        </a:xfrm>
        <a:prstGeom prst="line">
          <a:avLst/>
        </a:prstGeom>
        <a:noFill/>
        <a:ln w="38160">
          <a:solidFill>
            <a:schemeClr val="accent6">
              <a:lumMod val="75000"/>
            </a:schemeClr>
          </a:solidFill>
          <a:miter lim="800000"/>
          <a:headEnd/>
          <a:tailEnd type="triangle" w="med" len="med"/>
        </a:ln>
      </xdr:spPr>
    </xdr:sp>
    <xdr:clientData/>
  </xdr:twoCellAnchor>
  <xdr:twoCellAnchor>
    <xdr:from>
      <xdr:col>10</xdr:col>
      <xdr:colOff>400952</xdr:colOff>
      <xdr:row>36</xdr:row>
      <xdr:rowOff>3961</xdr:rowOff>
    </xdr:from>
    <xdr:to>
      <xdr:col>10</xdr:col>
      <xdr:colOff>400952</xdr:colOff>
      <xdr:row>38</xdr:row>
      <xdr:rowOff>186852</xdr:rowOff>
    </xdr:to>
    <xdr:sp macro="" textlink="">
      <xdr:nvSpPr>
        <xdr:cNvPr id="13" name="Line 25">
          <a:extLst>
            <a:ext uri="{FF2B5EF4-FFF2-40B4-BE49-F238E27FC236}">
              <a16:creationId xmlns:a16="http://schemas.microsoft.com/office/drawing/2014/main" id="{C7EB4771-AD99-4C77-9EEC-177BD4B8ABA1}"/>
            </a:ext>
          </a:extLst>
        </xdr:cNvPr>
        <xdr:cNvSpPr>
          <a:spLocks noChangeShapeType="1"/>
        </xdr:cNvSpPr>
      </xdr:nvSpPr>
      <xdr:spPr bwMode="auto">
        <a:xfrm>
          <a:off x="6592202" y="6286131"/>
          <a:ext cx="0" cy="503278"/>
        </a:xfrm>
        <a:prstGeom prst="line">
          <a:avLst/>
        </a:prstGeom>
        <a:noFill/>
        <a:ln w="38160">
          <a:solidFill>
            <a:schemeClr val="accent6">
              <a:lumMod val="75000"/>
            </a:schemeClr>
          </a:solidFill>
          <a:miter lim="800000"/>
          <a:headEnd/>
          <a:tailEnd type="triangle" w="med" len="med"/>
        </a:ln>
      </xdr:spPr>
    </xdr:sp>
    <xdr:clientData/>
  </xdr:twoCellAnchor>
  <xdr:twoCellAnchor>
    <xdr:from>
      <xdr:col>0</xdr:col>
      <xdr:colOff>0</xdr:colOff>
      <xdr:row>58</xdr:row>
      <xdr:rowOff>144780</xdr:rowOff>
    </xdr:from>
    <xdr:to>
      <xdr:col>13</xdr:col>
      <xdr:colOff>152401</xdr:colOff>
      <xdr:row>78</xdr:row>
      <xdr:rowOff>164432</xdr:rowOff>
    </xdr:to>
    <xdr:graphicFrame macro="">
      <xdr:nvGraphicFramePr>
        <xdr:cNvPr id="14" name="Diagram 2">
          <a:extLst>
            <a:ext uri="{FF2B5EF4-FFF2-40B4-BE49-F238E27FC236}">
              <a16:creationId xmlns:a16="http://schemas.microsoft.com/office/drawing/2014/main" id="{F56CD254-31A1-49E4-9104-ED42C097CA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103</xdr:row>
      <xdr:rowOff>1190</xdr:rowOff>
    </xdr:from>
    <xdr:to>
      <xdr:col>6</xdr:col>
      <xdr:colOff>777240</xdr:colOff>
      <xdr:row>124</xdr:row>
      <xdr:rowOff>47625</xdr:rowOff>
    </xdr:to>
    <xdr:graphicFrame macro="">
      <xdr:nvGraphicFramePr>
        <xdr:cNvPr id="2" name="Diagram 1">
          <a:extLst>
            <a:ext uri="{FF2B5EF4-FFF2-40B4-BE49-F238E27FC236}">
              <a16:creationId xmlns:a16="http://schemas.microsoft.com/office/drawing/2014/main" id="{1E55AA32-2127-4710-8F2D-0247437C9C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914400</xdr:colOff>
      <xdr:row>103</xdr:row>
      <xdr:rowOff>1191</xdr:rowOff>
    </xdr:from>
    <xdr:to>
      <xdr:col>13</xdr:col>
      <xdr:colOff>152400</xdr:colOff>
      <xdr:row>124</xdr:row>
      <xdr:rowOff>47625</xdr:rowOff>
    </xdr:to>
    <xdr:graphicFrame macro="">
      <xdr:nvGraphicFramePr>
        <xdr:cNvPr id="3" name="Diagram 2">
          <a:extLst>
            <a:ext uri="{FF2B5EF4-FFF2-40B4-BE49-F238E27FC236}">
              <a16:creationId xmlns:a16="http://schemas.microsoft.com/office/drawing/2014/main" id="{73AC6DA7-71F1-44B0-AD6E-5F23FCE451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125</xdr:row>
      <xdr:rowOff>51290</xdr:rowOff>
    </xdr:from>
    <xdr:to>
      <xdr:col>6</xdr:col>
      <xdr:colOff>777240</xdr:colOff>
      <xdr:row>146</xdr:row>
      <xdr:rowOff>102578</xdr:rowOff>
    </xdr:to>
    <xdr:graphicFrame macro="">
      <xdr:nvGraphicFramePr>
        <xdr:cNvPr id="15" name="Diagram 14">
          <a:extLst>
            <a:ext uri="{FF2B5EF4-FFF2-40B4-BE49-F238E27FC236}">
              <a16:creationId xmlns:a16="http://schemas.microsoft.com/office/drawing/2014/main" id="{A426FFEF-B52F-4808-AF0C-A34135221C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914400</xdr:colOff>
      <xdr:row>125</xdr:row>
      <xdr:rowOff>42286</xdr:rowOff>
    </xdr:from>
    <xdr:to>
      <xdr:col>14</xdr:col>
      <xdr:colOff>9211</xdr:colOff>
      <xdr:row>146</xdr:row>
      <xdr:rowOff>100902</xdr:rowOff>
    </xdr:to>
    <xdr:graphicFrame macro="">
      <xdr:nvGraphicFramePr>
        <xdr:cNvPr id="16" name="Diagram 15">
          <a:extLst>
            <a:ext uri="{FF2B5EF4-FFF2-40B4-BE49-F238E27FC236}">
              <a16:creationId xmlns:a16="http://schemas.microsoft.com/office/drawing/2014/main" id="{04B2ECDB-EF8B-4316-9AAE-24EDFD5FFB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147</xdr:row>
      <xdr:rowOff>86458</xdr:rowOff>
    </xdr:from>
    <xdr:to>
      <xdr:col>6</xdr:col>
      <xdr:colOff>784860</xdr:colOff>
      <xdr:row>168</xdr:row>
      <xdr:rowOff>153133</xdr:rowOff>
    </xdr:to>
    <xdr:graphicFrame macro="">
      <xdr:nvGraphicFramePr>
        <xdr:cNvPr id="21" name="Diagram 20">
          <a:extLst>
            <a:ext uri="{FF2B5EF4-FFF2-40B4-BE49-F238E27FC236}">
              <a16:creationId xmlns:a16="http://schemas.microsoft.com/office/drawing/2014/main" id="{24B42087-887B-4B2C-B2FC-DE9F0577C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922020</xdr:colOff>
      <xdr:row>147</xdr:row>
      <xdr:rowOff>94596</xdr:rowOff>
    </xdr:from>
    <xdr:to>
      <xdr:col>14</xdr:col>
      <xdr:colOff>5014</xdr:colOff>
      <xdr:row>168</xdr:row>
      <xdr:rowOff>132080</xdr:rowOff>
    </xdr:to>
    <xdr:graphicFrame macro="">
      <xdr:nvGraphicFramePr>
        <xdr:cNvPr id="31" name="Diagram 30">
          <a:extLst>
            <a:ext uri="{FF2B5EF4-FFF2-40B4-BE49-F238E27FC236}">
              <a16:creationId xmlns:a16="http://schemas.microsoft.com/office/drawing/2014/main" id="{91B79E45-9B89-4818-9BFF-94BABCA305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293915</xdr:colOff>
      <xdr:row>80</xdr:row>
      <xdr:rowOff>32657</xdr:rowOff>
    </xdr:from>
    <xdr:to>
      <xdr:col>13</xdr:col>
      <xdr:colOff>152400</xdr:colOff>
      <xdr:row>101</xdr:row>
      <xdr:rowOff>119743</xdr:rowOff>
    </xdr:to>
    <xdr:graphicFrame macro="">
      <xdr:nvGraphicFramePr>
        <xdr:cNvPr id="4" name="Diagram 3">
          <a:extLst>
            <a:ext uri="{FF2B5EF4-FFF2-40B4-BE49-F238E27FC236}">
              <a16:creationId xmlns:a16="http://schemas.microsoft.com/office/drawing/2014/main" id="{D3978B2E-561B-44B6-8C9F-12AEBE85EC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28575</xdr:colOff>
      <xdr:row>43</xdr:row>
      <xdr:rowOff>19051</xdr:rowOff>
    </xdr:from>
    <xdr:to>
      <xdr:col>7</xdr:col>
      <xdr:colOff>676275</xdr:colOff>
      <xdr:row>64</xdr:row>
      <xdr:rowOff>0</xdr:rowOff>
    </xdr:to>
    <xdr:graphicFrame macro="">
      <xdr:nvGraphicFramePr>
        <xdr:cNvPr id="2" name="Diagram 1">
          <a:extLst>
            <a:ext uri="{FF2B5EF4-FFF2-40B4-BE49-F238E27FC236}">
              <a16:creationId xmlns:a16="http://schemas.microsoft.com/office/drawing/2014/main" id="{8A117E34-4746-B2BB-13F5-233EFDD3C5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xdr:colOff>
      <xdr:row>95</xdr:row>
      <xdr:rowOff>19051</xdr:rowOff>
    </xdr:from>
    <xdr:to>
      <xdr:col>7</xdr:col>
      <xdr:colOff>676275</xdr:colOff>
      <xdr:row>116</xdr:row>
      <xdr:rowOff>0</xdr:rowOff>
    </xdr:to>
    <xdr:graphicFrame macro="">
      <xdr:nvGraphicFramePr>
        <xdr:cNvPr id="3" name="Diagram 2">
          <a:extLst>
            <a:ext uri="{FF2B5EF4-FFF2-40B4-BE49-F238E27FC236}">
              <a16:creationId xmlns:a16="http://schemas.microsoft.com/office/drawing/2014/main" id="{9376AE77-2042-4F7F-BC08-32A70A02E4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133350</xdr:colOff>
      <xdr:row>158</xdr:row>
      <xdr:rowOff>76200</xdr:rowOff>
    </xdr:from>
    <xdr:to>
      <xdr:col>7</xdr:col>
      <xdr:colOff>781050</xdr:colOff>
      <xdr:row>179</xdr:row>
      <xdr:rowOff>57149</xdr:rowOff>
    </xdr:to>
    <xdr:graphicFrame macro="">
      <xdr:nvGraphicFramePr>
        <xdr:cNvPr id="4" name="Diagram 3">
          <a:extLst>
            <a:ext uri="{FF2B5EF4-FFF2-40B4-BE49-F238E27FC236}">
              <a16:creationId xmlns:a16="http://schemas.microsoft.com/office/drawing/2014/main" id="{6DCB999A-F729-4948-8F7C-D1426F9E27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133350</xdr:colOff>
      <xdr:row>221</xdr:row>
      <xdr:rowOff>76200</xdr:rowOff>
    </xdr:from>
    <xdr:to>
      <xdr:col>7</xdr:col>
      <xdr:colOff>781050</xdr:colOff>
      <xdr:row>242</xdr:row>
      <xdr:rowOff>57149</xdr:rowOff>
    </xdr:to>
    <xdr:graphicFrame macro="">
      <xdr:nvGraphicFramePr>
        <xdr:cNvPr id="6" name="Diagram 5">
          <a:extLst>
            <a:ext uri="{FF2B5EF4-FFF2-40B4-BE49-F238E27FC236}">
              <a16:creationId xmlns:a16="http://schemas.microsoft.com/office/drawing/2014/main" id="{0535E288-C030-4792-BD57-AC91757C69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133350</xdr:colOff>
      <xdr:row>285</xdr:row>
      <xdr:rowOff>76200</xdr:rowOff>
    </xdr:from>
    <xdr:to>
      <xdr:col>7</xdr:col>
      <xdr:colOff>781050</xdr:colOff>
      <xdr:row>306</xdr:row>
      <xdr:rowOff>57149</xdr:rowOff>
    </xdr:to>
    <xdr:graphicFrame macro="">
      <xdr:nvGraphicFramePr>
        <xdr:cNvPr id="7" name="Diagram 6">
          <a:extLst>
            <a:ext uri="{FF2B5EF4-FFF2-40B4-BE49-F238E27FC236}">
              <a16:creationId xmlns:a16="http://schemas.microsoft.com/office/drawing/2014/main" id="{63FE9BC1-FDD1-4896-A956-4BD4B68847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142875</xdr:colOff>
      <xdr:row>364</xdr:row>
      <xdr:rowOff>76200</xdr:rowOff>
    </xdr:from>
    <xdr:to>
      <xdr:col>8</xdr:col>
      <xdr:colOff>0</xdr:colOff>
      <xdr:row>385</xdr:row>
      <xdr:rowOff>57149</xdr:rowOff>
    </xdr:to>
    <xdr:graphicFrame macro="">
      <xdr:nvGraphicFramePr>
        <xdr:cNvPr id="8" name="Diagram 7">
          <a:extLst>
            <a:ext uri="{FF2B5EF4-FFF2-40B4-BE49-F238E27FC236}">
              <a16:creationId xmlns:a16="http://schemas.microsoft.com/office/drawing/2014/main" id="{1BEEC1C9-9539-4CEC-A3AB-CBC9E2A448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0</xdr:colOff>
      <xdr:row>65</xdr:row>
      <xdr:rowOff>0</xdr:rowOff>
    </xdr:from>
    <xdr:to>
      <xdr:col>28</xdr:col>
      <xdr:colOff>60960</xdr:colOff>
      <xdr:row>85</xdr:row>
      <xdr:rowOff>148589</xdr:rowOff>
    </xdr:to>
    <xdr:graphicFrame macro="">
      <xdr:nvGraphicFramePr>
        <xdr:cNvPr id="5" name="Diagram 4">
          <a:extLst>
            <a:ext uri="{FF2B5EF4-FFF2-40B4-BE49-F238E27FC236}">
              <a16:creationId xmlns:a16="http://schemas.microsoft.com/office/drawing/2014/main" id="{4A01A76A-AFFB-4977-906E-32249E132B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4">
    <pageSetUpPr fitToPage="1"/>
  </sheetPr>
  <dimension ref="A1"/>
  <sheetViews>
    <sheetView tabSelected="1" zoomScale="85" zoomScaleNormal="85" workbookViewId="0">
      <selection activeCell="A14" sqref="A14"/>
    </sheetView>
  </sheetViews>
  <sheetFormatPr defaultRowHeight="13.2" x14ac:dyDescent="0.25"/>
  <cols>
    <col min="8" max="9" width="9.109375" customWidth="1"/>
  </cols>
  <sheetData>
    <row r="1" spans="1:1" ht="13.8" x14ac:dyDescent="0.3">
      <c r="A1" s="4"/>
    </row>
  </sheetData>
  <sheetProtection sheet="1" objects="1" scenarios="1" selectLockedCells="1"/>
  <pageMargins left="0.70866141732283472" right="0.70866141732283472" top="0.74803149606299213" bottom="0.74803149606299213" header="0.31496062992125984" footer="0.31496062992125984"/>
  <pageSetup paperSize="9" fitToHeight="0" orientation="portrait" horizontalDpi="300" verticalDpi="200" r:id="rId1"/>
  <headerFooter>
    <oddHeader>&amp;L&amp;G</oddHeader>
    <oddFooter>&amp;R&amp;G&amp;LMall reviderad: 2026-03-25
Hantering av personuppgifter, se Locum.se</oddFoot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tabColor rgb="FFB1C800"/>
    <pageSetUpPr fitToPage="1"/>
  </sheetPr>
  <dimension ref="A1:T188"/>
  <sheetViews>
    <sheetView zoomScale="85" zoomScaleNormal="85" zoomScaleSheetLayoutView="100" workbookViewId="0">
      <selection activeCell="C1" sqref="C1:E1"/>
    </sheetView>
  </sheetViews>
  <sheetFormatPr defaultColWidth="9.109375" defaultRowHeight="13.8" outlineLevelRow="1" x14ac:dyDescent="0.3"/>
  <cols>
    <col min="1" max="1" width="6.88671875" style="1" customWidth="1"/>
    <col min="2" max="2" width="11.33203125" style="1" customWidth="1"/>
    <col min="3" max="3" width="9.109375" style="1" customWidth="1"/>
    <col min="4" max="4" width="1.109375" style="1" customWidth="1"/>
    <col min="5" max="5" width="9.44140625" style="1" customWidth="1"/>
    <col min="6" max="6" width="12.6640625" style="1" customWidth="1"/>
    <col min="7" max="7" width="16.33203125" style="1" customWidth="1"/>
    <col min="8" max="8" width="12.6640625" style="1" customWidth="1"/>
    <col min="9" max="9" width="11.6640625" style="1" customWidth="1"/>
    <col min="10" max="10" width="8.33203125" style="1" customWidth="1"/>
    <col min="11" max="11" width="12" style="1" customWidth="1"/>
    <col min="12" max="12" width="10" style="1" bestFit="1" customWidth="1"/>
    <col min="13" max="13" width="8.33203125" style="1" customWidth="1"/>
    <col min="14" max="14" width="2.33203125" style="1" customWidth="1"/>
    <col min="15" max="15" width="10.33203125" style="1" bestFit="1" customWidth="1"/>
    <col min="16" max="16" width="9.109375" style="1"/>
    <col min="17" max="17" width="9.5546875" style="1" bestFit="1" customWidth="1"/>
    <col min="18" max="18" width="9.109375" style="1"/>
    <col min="19" max="19" width="12.44140625" style="1" bestFit="1" customWidth="1"/>
    <col min="20" max="20" width="10.44140625" style="1" bestFit="1" customWidth="1"/>
    <col min="21" max="16384" width="9.109375" style="1"/>
  </cols>
  <sheetData>
    <row r="1" spans="1:20" s="2" customFormat="1" ht="21" x14ac:dyDescent="0.4">
      <c r="A1" s="5" t="s">
        <v>114</v>
      </c>
      <c r="B1" s="6"/>
      <c r="C1" s="130"/>
      <c r="D1" s="130"/>
      <c r="E1" s="130"/>
      <c r="F1" s="8"/>
      <c r="G1" s="9" t="s">
        <v>0</v>
      </c>
      <c r="H1" s="10"/>
      <c r="I1" s="11"/>
      <c r="J1" s="12" t="s">
        <v>18</v>
      </c>
      <c r="K1" s="7"/>
      <c r="L1" s="131" t="s">
        <v>17</v>
      </c>
      <c r="M1" s="132"/>
      <c r="N1" s="133"/>
      <c r="O1" s="13"/>
      <c r="P1" s="13"/>
      <c r="Q1" s="13"/>
      <c r="R1" s="13"/>
      <c r="S1" s="13"/>
      <c r="T1" s="13"/>
    </row>
    <row r="2" spans="1:20" s="2" customFormat="1" ht="12" x14ac:dyDescent="0.25">
      <c r="A2" s="5" t="s">
        <v>115</v>
      </c>
      <c r="B2" s="6"/>
      <c r="C2" s="130"/>
      <c r="D2" s="130"/>
      <c r="E2" s="130"/>
      <c r="F2" s="13"/>
      <c r="G2" s="13"/>
      <c r="H2" s="13"/>
      <c r="I2" s="13"/>
      <c r="J2" s="131" t="s">
        <v>20</v>
      </c>
      <c r="K2" s="132"/>
      <c r="L2" s="132"/>
      <c r="M2" s="132"/>
      <c r="N2" s="133"/>
      <c r="O2" s="13"/>
      <c r="P2" s="13"/>
      <c r="Q2" s="13"/>
      <c r="R2" s="13"/>
      <c r="S2" s="13"/>
      <c r="T2" s="13"/>
    </row>
    <row r="3" spans="1:20" s="2" customFormat="1" ht="12" x14ac:dyDescent="0.25">
      <c r="A3" s="13"/>
      <c r="B3" s="13"/>
      <c r="C3" s="13"/>
      <c r="D3" s="13"/>
      <c r="E3" s="13"/>
      <c r="F3" s="13"/>
      <c r="G3" s="13"/>
      <c r="H3" s="13"/>
      <c r="I3" s="13"/>
      <c r="J3" s="131" t="s">
        <v>19</v>
      </c>
      <c r="K3" s="132"/>
      <c r="L3" s="132"/>
      <c r="M3" s="132"/>
      <c r="N3" s="133"/>
      <c r="O3" s="13"/>
      <c r="P3" s="13"/>
      <c r="Q3" s="13"/>
      <c r="R3" s="13"/>
      <c r="S3" s="13"/>
      <c r="T3" s="13"/>
    </row>
    <row r="4" spans="1:20" s="2" customFormat="1" ht="15.6" x14ac:dyDescent="0.3">
      <c r="A4" s="14" t="s">
        <v>116</v>
      </c>
      <c r="B4" s="15"/>
      <c r="C4" s="16"/>
      <c r="D4" s="16"/>
      <c r="E4" s="13"/>
      <c r="F4" s="13"/>
      <c r="G4" s="17"/>
      <c r="H4" s="13"/>
      <c r="I4" s="13"/>
      <c r="J4" s="18"/>
      <c r="K4" s="19"/>
      <c r="L4" s="19"/>
      <c r="M4" s="19"/>
      <c r="N4" s="19"/>
      <c r="O4" s="13"/>
      <c r="P4" s="13"/>
      <c r="Q4" s="13"/>
      <c r="R4" s="13"/>
      <c r="S4" s="13"/>
      <c r="T4" s="13"/>
    </row>
    <row r="5" spans="1:20" s="2" customFormat="1" ht="12" x14ac:dyDescent="0.25">
      <c r="A5" s="149"/>
      <c r="B5" s="149"/>
      <c r="C5" s="149"/>
      <c r="D5" s="149"/>
      <c r="E5" s="149"/>
      <c r="F5" s="149"/>
      <c r="G5" s="149"/>
      <c r="H5" s="149"/>
      <c r="I5" s="149"/>
      <c r="J5" s="149"/>
      <c r="K5" s="149"/>
      <c r="L5" s="149"/>
      <c r="M5" s="149"/>
      <c r="N5" s="13"/>
      <c r="O5" s="13"/>
      <c r="P5" s="13"/>
      <c r="Q5" s="13"/>
      <c r="R5" s="13"/>
      <c r="S5" s="13"/>
      <c r="T5" s="13"/>
    </row>
    <row r="6" spans="1:20" s="2" customFormat="1" x14ac:dyDescent="0.3">
      <c r="A6" s="20" t="s">
        <v>117</v>
      </c>
      <c r="B6" s="13"/>
      <c r="C6" s="16"/>
      <c r="D6" s="16"/>
      <c r="E6" s="13"/>
      <c r="F6" s="13"/>
      <c r="G6" s="13"/>
      <c r="H6" s="13"/>
      <c r="I6" s="13"/>
      <c r="J6" s="16"/>
      <c r="K6" s="21"/>
      <c r="L6" s="13"/>
      <c r="M6" s="13"/>
      <c r="N6" s="13"/>
      <c r="O6" s="13"/>
      <c r="P6" s="13"/>
      <c r="Q6" s="13"/>
      <c r="R6" s="13"/>
      <c r="S6" s="13"/>
      <c r="T6" s="13"/>
    </row>
    <row r="7" spans="1:20" x14ac:dyDescent="0.3">
      <c r="A7" s="22"/>
      <c r="B7" s="23"/>
      <c r="C7" s="24"/>
      <c r="D7" s="24"/>
      <c r="E7" s="23"/>
      <c r="F7" s="23"/>
      <c r="G7" s="23"/>
      <c r="H7" s="23"/>
      <c r="I7" s="23"/>
      <c r="J7" s="24"/>
      <c r="K7" s="25"/>
      <c r="L7" s="23"/>
      <c r="M7" s="23"/>
      <c r="N7" s="23"/>
      <c r="O7" s="23"/>
      <c r="P7" s="23"/>
      <c r="Q7" s="23"/>
      <c r="R7" s="23"/>
      <c r="S7" s="23"/>
      <c r="T7" s="23"/>
    </row>
    <row r="8" spans="1:20" ht="15.6" x14ac:dyDescent="0.3">
      <c r="A8" s="26" t="s">
        <v>1</v>
      </c>
      <c r="B8" s="27"/>
      <c r="C8" s="28"/>
      <c r="D8" s="28"/>
      <c r="E8" s="28"/>
      <c r="F8" s="28"/>
      <c r="G8" s="28"/>
      <c r="H8" s="136" t="s">
        <v>62</v>
      </c>
      <c r="I8" s="136"/>
      <c r="J8" s="29" t="s">
        <v>2</v>
      </c>
      <c r="K8" s="29" t="s">
        <v>60</v>
      </c>
      <c r="L8" s="28"/>
      <c r="M8" s="28"/>
      <c r="N8" s="30"/>
      <c r="O8" s="23"/>
      <c r="P8" s="23"/>
      <c r="Q8" s="23"/>
      <c r="R8" s="23"/>
      <c r="S8" s="23"/>
      <c r="T8" s="23"/>
    </row>
    <row r="9" spans="1:20" x14ac:dyDescent="0.3">
      <c r="A9" s="31"/>
      <c r="B9" s="32" t="s">
        <v>84</v>
      </c>
      <c r="C9" s="23"/>
      <c r="D9" s="33"/>
      <c r="E9" s="34">
        <v>20</v>
      </c>
      <c r="F9" s="23"/>
      <c r="G9" s="32" t="s">
        <v>39</v>
      </c>
      <c r="H9" s="134" t="s">
        <v>79</v>
      </c>
      <c r="I9" s="135"/>
      <c r="J9" s="35">
        <f>VLOOKUP(H9,'Energipriser 2026'!A2:B20,2,FALSE)</f>
        <v>1018</v>
      </c>
      <c r="K9" s="36">
        <v>1.4999999999999999E-2</v>
      </c>
      <c r="L9" s="23"/>
      <c r="M9" s="23"/>
      <c r="N9" s="37"/>
      <c r="O9" s="23"/>
      <c r="P9" s="23"/>
      <c r="Q9" s="23"/>
      <c r="R9" s="23"/>
      <c r="S9" s="23"/>
      <c r="T9" s="23"/>
    </row>
    <row r="10" spans="1:20" x14ac:dyDescent="0.3">
      <c r="A10" s="31"/>
      <c r="B10" s="32" t="s">
        <v>14</v>
      </c>
      <c r="C10" s="23"/>
      <c r="D10" s="33"/>
      <c r="E10" s="38">
        <v>0.03</v>
      </c>
      <c r="F10" s="23"/>
      <c r="G10" s="32" t="s">
        <v>45</v>
      </c>
      <c r="H10" s="134" t="s">
        <v>110</v>
      </c>
      <c r="I10" s="135"/>
      <c r="J10" s="35">
        <f>VLOOKUP(H10,'Energipriser 2026'!D2:E9,2,FALSE)</f>
        <v>1118</v>
      </c>
      <c r="K10" s="39">
        <v>0.02</v>
      </c>
      <c r="L10" s="23"/>
      <c r="M10" s="23"/>
      <c r="N10" s="37"/>
      <c r="O10" s="23"/>
      <c r="P10" s="23"/>
      <c r="Q10" s="23"/>
      <c r="R10" s="23"/>
      <c r="S10" s="23"/>
      <c r="T10" s="23"/>
    </row>
    <row r="11" spans="1:20" x14ac:dyDescent="0.3">
      <c r="A11" s="31"/>
      <c r="B11" s="23"/>
      <c r="C11" s="33"/>
      <c r="D11" s="33"/>
      <c r="E11" s="23"/>
      <c r="F11" s="23"/>
      <c r="G11" s="32" t="s">
        <v>15</v>
      </c>
      <c r="H11" s="134" t="s">
        <v>79</v>
      </c>
      <c r="I11" s="135"/>
      <c r="J11" s="35">
        <f>VLOOKUP(H11,'Energipriser 2026'!G2:H30,2,FALSE)</f>
        <v>1260</v>
      </c>
      <c r="K11" s="39">
        <v>0.02</v>
      </c>
      <c r="L11" s="23"/>
      <c r="M11" s="23"/>
      <c r="N11" s="37"/>
      <c r="O11" s="23"/>
      <c r="P11" s="23"/>
      <c r="Q11" s="23"/>
      <c r="R11" s="23"/>
      <c r="S11" s="23"/>
      <c r="T11" s="23"/>
    </row>
    <row r="12" spans="1:20" x14ac:dyDescent="0.3">
      <c r="A12" s="31"/>
      <c r="B12" s="23"/>
      <c r="C12" s="23"/>
      <c r="D12" s="23"/>
      <c r="E12" s="23"/>
      <c r="F12" s="23"/>
      <c r="G12" s="32" t="s">
        <v>61</v>
      </c>
      <c r="H12" s="23"/>
      <c r="I12" s="23"/>
      <c r="J12" s="23"/>
      <c r="K12" s="38">
        <v>0.02</v>
      </c>
      <c r="L12" s="23"/>
      <c r="M12" s="23"/>
      <c r="N12" s="37"/>
      <c r="O12" s="23"/>
      <c r="P12" s="23"/>
      <c r="Q12" s="23"/>
      <c r="R12" s="23"/>
      <c r="S12" s="23"/>
      <c r="T12" s="23"/>
    </row>
    <row r="13" spans="1:20" x14ac:dyDescent="0.3">
      <c r="A13" s="40"/>
      <c r="B13" s="41"/>
      <c r="C13" s="41"/>
      <c r="D13" s="41"/>
      <c r="E13" s="41"/>
      <c r="F13" s="41"/>
      <c r="G13" s="41"/>
      <c r="H13" s="42"/>
      <c r="I13" s="42"/>
      <c r="J13" s="43"/>
      <c r="K13" s="41"/>
      <c r="L13" s="41"/>
      <c r="M13" s="41"/>
      <c r="N13" s="44"/>
      <c r="O13" s="23"/>
      <c r="P13" s="23"/>
      <c r="Q13" s="23"/>
      <c r="R13" s="23"/>
      <c r="S13" s="23"/>
      <c r="T13" s="23"/>
    </row>
    <row r="14" spans="1:20" x14ac:dyDescent="0.3">
      <c r="A14" s="23"/>
      <c r="B14" s="23"/>
      <c r="C14" s="23"/>
      <c r="D14" s="23"/>
      <c r="E14" s="23"/>
      <c r="F14" s="23"/>
      <c r="G14" s="23"/>
      <c r="H14" s="23"/>
      <c r="I14" s="23"/>
      <c r="J14" s="23"/>
      <c r="K14" s="23"/>
      <c r="L14" s="23"/>
      <c r="M14" s="23"/>
      <c r="N14" s="23"/>
      <c r="O14" s="23"/>
      <c r="P14" s="23"/>
      <c r="Q14" s="23"/>
      <c r="R14" s="23"/>
      <c r="S14" s="23"/>
      <c r="T14" s="23"/>
    </row>
    <row r="15" spans="1:20" x14ac:dyDescent="0.3">
      <c r="A15" s="23"/>
      <c r="B15" s="23"/>
      <c r="C15" s="23"/>
      <c r="D15" s="23"/>
      <c r="E15" s="23"/>
      <c r="F15" s="23"/>
      <c r="G15" s="23"/>
      <c r="H15" s="23"/>
      <c r="I15" s="23"/>
      <c r="J15" s="23"/>
      <c r="K15" s="23"/>
      <c r="L15" s="23"/>
      <c r="M15" s="23"/>
      <c r="N15" s="23"/>
      <c r="O15" s="23"/>
      <c r="P15" s="23"/>
      <c r="Q15" s="23"/>
      <c r="R15" s="23"/>
      <c r="S15" s="23"/>
      <c r="T15" s="23"/>
    </row>
    <row r="16" spans="1:20" x14ac:dyDescent="0.3">
      <c r="A16" s="45"/>
      <c r="B16" s="28"/>
      <c r="C16" s="28"/>
      <c r="D16" s="28"/>
      <c r="E16" s="28"/>
      <c r="F16" s="28"/>
      <c r="G16" s="28"/>
      <c r="H16" s="28"/>
      <c r="I16" s="28"/>
      <c r="J16" s="28"/>
      <c r="K16" s="28"/>
      <c r="L16" s="28"/>
      <c r="M16" s="28"/>
      <c r="N16" s="30"/>
      <c r="O16" s="23"/>
      <c r="P16" s="23"/>
      <c r="Q16" s="23"/>
      <c r="R16" s="23"/>
      <c r="S16" s="23"/>
      <c r="T16" s="23"/>
    </row>
    <row r="17" spans="1:20" ht="15.75" customHeight="1" x14ac:dyDescent="0.3">
      <c r="A17" s="46" t="s">
        <v>3</v>
      </c>
      <c r="B17" s="47"/>
      <c r="C17" s="48" t="s">
        <v>21</v>
      </c>
      <c r="D17" s="23"/>
      <c r="E17" s="146"/>
      <c r="F17" s="147"/>
      <c r="G17" s="147"/>
      <c r="H17" s="147"/>
      <c r="I17" s="147"/>
      <c r="J17" s="147"/>
      <c r="K17" s="147"/>
      <c r="L17" s="148"/>
      <c r="M17" s="23"/>
      <c r="N17" s="37"/>
      <c r="O17" s="23"/>
      <c r="P17" s="23"/>
      <c r="Q17" s="23"/>
      <c r="R17" s="23"/>
      <c r="S17" s="23"/>
      <c r="T17" s="23"/>
    </row>
    <row r="18" spans="1:20" x14ac:dyDescent="0.3">
      <c r="A18" s="31"/>
      <c r="B18" s="23"/>
      <c r="C18" s="25"/>
      <c r="D18" s="23"/>
      <c r="E18" s="23"/>
      <c r="F18" s="23"/>
      <c r="G18" s="23"/>
      <c r="H18" s="23"/>
      <c r="I18" s="23"/>
      <c r="J18" s="33"/>
      <c r="K18" s="23"/>
      <c r="L18" s="23"/>
      <c r="M18" s="23"/>
      <c r="N18" s="37"/>
      <c r="O18" s="23"/>
      <c r="P18" s="23"/>
      <c r="Q18" s="23"/>
      <c r="R18" s="23"/>
      <c r="S18" s="23"/>
      <c r="T18" s="23"/>
    </row>
    <row r="19" spans="1:20" ht="15.75" customHeight="1" x14ac:dyDescent="0.3">
      <c r="A19" s="49"/>
      <c r="B19" s="47"/>
      <c r="C19" s="48" t="s">
        <v>22</v>
      </c>
      <c r="D19" s="23"/>
      <c r="E19" s="146"/>
      <c r="F19" s="147"/>
      <c r="G19" s="147"/>
      <c r="H19" s="147"/>
      <c r="I19" s="147"/>
      <c r="J19" s="147"/>
      <c r="K19" s="147"/>
      <c r="L19" s="148"/>
      <c r="M19" s="23"/>
      <c r="N19" s="37"/>
      <c r="O19" s="23"/>
      <c r="P19" s="23"/>
      <c r="Q19" s="23"/>
      <c r="R19" s="23"/>
      <c r="S19" s="50"/>
      <c r="T19" s="23"/>
    </row>
    <row r="20" spans="1:20" x14ac:dyDescent="0.3">
      <c r="A20" s="31"/>
      <c r="B20" s="23"/>
      <c r="C20" s="25"/>
      <c r="D20" s="23"/>
      <c r="E20" s="23"/>
      <c r="F20" s="23"/>
      <c r="G20" s="23"/>
      <c r="H20" s="23"/>
      <c r="I20" s="23"/>
      <c r="J20" s="33"/>
      <c r="K20" s="23"/>
      <c r="L20" s="23"/>
      <c r="M20" s="23"/>
      <c r="N20" s="37"/>
      <c r="O20" s="23"/>
      <c r="P20" s="23"/>
      <c r="Q20" s="23"/>
      <c r="R20" s="23"/>
      <c r="S20" s="50"/>
      <c r="T20" s="23"/>
    </row>
    <row r="21" spans="1:20" ht="15.75" customHeight="1" x14ac:dyDescent="0.3">
      <c r="A21" s="31"/>
      <c r="B21" s="23"/>
      <c r="C21" s="48" t="s">
        <v>23</v>
      </c>
      <c r="D21" s="23"/>
      <c r="E21" s="146"/>
      <c r="F21" s="147"/>
      <c r="G21" s="147"/>
      <c r="H21" s="147"/>
      <c r="I21" s="147"/>
      <c r="J21" s="147"/>
      <c r="K21" s="147"/>
      <c r="L21" s="148"/>
      <c r="M21" s="23"/>
      <c r="N21" s="37"/>
      <c r="O21" s="23"/>
      <c r="P21" s="23"/>
      <c r="Q21" s="23"/>
      <c r="R21" s="23"/>
      <c r="S21" s="50"/>
      <c r="T21" s="23"/>
    </row>
    <row r="22" spans="1:20" x14ac:dyDescent="0.3">
      <c r="A22" s="40"/>
      <c r="B22" s="41"/>
      <c r="C22" s="51"/>
      <c r="D22" s="51"/>
      <c r="E22" s="51"/>
      <c r="F22" s="41"/>
      <c r="G22" s="41"/>
      <c r="H22" s="41"/>
      <c r="I22" s="41"/>
      <c r="J22" s="51"/>
      <c r="K22" s="52"/>
      <c r="L22" s="41"/>
      <c r="M22" s="41"/>
      <c r="N22" s="44"/>
      <c r="O22" s="23"/>
      <c r="P22" s="23"/>
      <c r="Q22" s="23"/>
      <c r="R22" s="23"/>
      <c r="S22" s="50"/>
      <c r="T22" s="23"/>
    </row>
    <row r="23" spans="1:20" x14ac:dyDescent="0.3">
      <c r="A23" s="23"/>
      <c r="B23" s="23"/>
      <c r="C23" s="11"/>
      <c r="D23" s="11"/>
      <c r="E23" s="11"/>
      <c r="F23" s="23"/>
      <c r="G23" s="23"/>
      <c r="H23" s="23"/>
      <c r="I23" s="23"/>
      <c r="J23" s="11"/>
      <c r="K23" s="53"/>
      <c r="L23" s="23"/>
      <c r="M23" s="23"/>
      <c r="N23" s="23"/>
      <c r="O23" s="23"/>
      <c r="P23" s="23"/>
      <c r="Q23" s="23"/>
      <c r="R23" s="23"/>
      <c r="S23" s="50"/>
      <c r="T23" s="23"/>
    </row>
    <row r="24" spans="1:20" ht="15.6" x14ac:dyDescent="0.3">
      <c r="A24" s="54" t="s">
        <v>82</v>
      </c>
      <c r="B24" s="55"/>
      <c r="C24" s="56"/>
      <c r="D24" s="56"/>
      <c r="E24" s="57"/>
      <c r="F24" s="58" t="str">
        <f>C17</f>
        <v>A</v>
      </c>
      <c r="G24" s="59"/>
      <c r="H24" s="58" t="str">
        <f>C19</f>
        <v>B</v>
      </c>
      <c r="I24" s="58"/>
      <c r="J24" s="59"/>
      <c r="K24" s="60" t="str">
        <f>C21</f>
        <v>C</v>
      </c>
      <c r="L24" s="28"/>
      <c r="M24" s="28"/>
      <c r="N24" s="30"/>
      <c r="O24" s="23"/>
      <c r="P24" s="23"/>
      <c r="Q24" s="23"/>
      <c r="R24" s="23"/>
      <c r="S24" s="50"/>
      <c r="T24" s="23"/>
    </row>
    <row r="25" spans="1:20" x14ac:dyDescent="0.3">
      <c r="A25" s="61"/>
      <c r="B25" s="62"/>
      <c r="C25" s="11" t="s">
        <v>4</v>
      </c>
      <c r="D25" s="11"/>
      <c r="E25" s="23"/>
      <c r="F25" s="63">
        <v>0</v>
      </c>
      <c r="G25" s="23"/>
      <c r="H25" s="63">
        <v>0</v>
      </c>
      <c r="I25" s="53"/>
      <c r="J25" s="62"/>
      <c r="K25" s="63">
        <v>0</v>
      </c>
      <c r="L25" s="23"/>
      <c r="M25" s="23"/>
      <c r="N25" s="37"/>
      <c r="O25" s="23"/>
      <c r="P25" s="23"/>
      <c r="Q25" s="23"/>
      <c r="R25" s="23"/>
      <c r="S25" s="50"/>
      <c r="T25" s="23"/>
    </row>
    <row r="26" spans="1:20" x14ac:dyDescent="0.3">
      <c r="A26" s="64"/>
      <c r="B26" s="51"/>
      <c r="C26" s="41"/>
      <c r="D26" s="41"/>
      <c r="E26" s="41"/>
      <c r="F26" s="52"/>
      <c r="G26" s="41"/>
      <c r="H26" s="52"/>
      <c r="I26" s="52"/>
      <c r="J26" s="51"/>
      <c r="K26" s="52"/>
      <c r="L26" s="41"/>
      <c r="M26" s="41"/>
      <c r="N26" s="44"/>
      <c r="O26" s="23"/>
      <c r="P26" s="23"/>
      <c r="Q26" s="23"/>
      <c r="R26" s="23"/>
      <c r="S26" s="50"/>
      <c r="T26" s="23"/>
    </row>
    <row r="27" spans="1:20" x14ac:dyDescent="0.3">
      <c r="A27" s="33"/>
      <c r="B27" s="33"/>
      <c r="C27" s="23"/>
      <c r="D27" s="23"/>
      <c r="E27" s="23"/>
      <c r="F27" s="23"/>
      <c r="G27" s="23"/>
      <c r="H27" s="23"/>
      <c r="I27" s="23"/>
      <c r="J27" s="33"/>
      <c r="K27" s="23"/>
      <c r="L27" s="23"/>
      <c r="M27" s="23"/>
      <c r="N27" s="23"/>
      <c r="O27" s="23"/>
      <c r="P27" s="23"/>
      <c r="Q27" s="23"/>
      <c r="R27" s="23"/>
      <c r="S27" s="50"/>
      <c r="T27" s="23"/>
    </row>
    <row r="28" spans="1:20" x14ac:dyDescent="0.3">
      <c r="A28" s="33"/>
      <c r="B28" s="33"/>
      <c r="C28" s="23"/>
      <c r="D28" s="23"/>
      <c r="E28" s="23"/>
      <c r="F28" s="23"/>
      <c r="G28" s="23"/>
      <c r="H28" s="23"/>
      <c r="I28" s="23"/>
      <c r="J28" s="33"/>
      <c r="K28" s="23"/>
      <c r="L28" s="23"/>
      <c r="M28" s="23"/>
      <c r="N28" s="23"/>
      <c r="O28" s="23"/>
      <c r="P28" s="23"/>
      <c r="Q28" s="23"/>
      <c r="R28" s="23"/>
      <c r="S28" s="50"/>
      <c r="T28" s="23"/>
    </row>
    <row r="29" spans="1:20" ht="15.6" x14ac:dyDescent="0.3">
      <c r="A29" s="54" t="s">
        <v>31</v>
      </c>
      <c r="B29" s="55"/>
      <c r="C29" s="28"/>
      <c r="D29" s="28"/>
      <c r="E29" s="28"/>
      <c r="F29" s="28"/>
      <c r="G29" s="55"/>
      <c r="H29" s="28"/>
      <c r="I29" s="28"/>
      <c r="J29" s="55"/>
      <c r="K29" s="28"/>
      <c r="L29" s="28"/>
      <c r="M29" s="28"/>
      <c r="N29" s="30"/>
      <c r="O29" s="23"/>
      <c r="P29" s="23"/>
      <c r="Q29" s="23"/>
      <c r="R29" s="23"/>
      <c r="S29" s="65"/>
      <c r="T29" s="65"/>
    </row>
    <row r="30" spans="1:20" x14ac:dyDescent="0.3">
      <c r="A30" s="31"/>
      <c r="B30" s="62" t="s">
        <v>9</v>
      </c>
      <c r="C30" s="23"/>
      <c r="D30" s="11"/>
      <c r="E30" s="23"/>
      <c r="F30" s="66">
        <v>0</v>
      </c>
      <c r="G30" s="23"/>
      <c r="H30" s="66">
        <v>0</v>
      </c>
      <c r="I30" s="67"/>
      <c r="J30" s="23"/>
      <c r="K30" s="66">
        <v>0</v>
      </c>
      <c r="L30" s="23"/>
      <c r="M30" s="23"/>
      <c r="N30" s="37"/>
      <c r="O30" s="23"/>
      <c r="P30" s="23"/>
      <c r="Q30" s="23"/>
      <c r="R30" s="23"/>
      <c r="S30" s="50"/>
      <c r="T30" s="50"/>
    </row>
    <row r="31" spans="1:20" x14ac:dyDescent="0.3">
      <c r="A31" s="31"/>
      <c r="B31" s="62" t="s">
        <v>10</v>
      </c>
      <c r="C31" s="23"/>
      <c r="D31" s="11"/>
      <c r="E31" s="23"/>
      <c r="F31" s="66">
        <v>0</v>
      </c>
      <c r="G31" s="47"/>
      <c r="H31" s="66">
        <v>0</v>
      </c>
      <c r="I31" s="67"/>
      <c r="J31" s="23"/>
      <c r="K31" s="66">
        <v>0</v>
      </c>
      <c r="L31" s="23"/>
      <c r="M31" s="23"/>
      <c r="N31" s="37"/>
      <c r="O31" s="23"/>
      <c r="P31" s="23"/>
      <c r="Q31" s="23"/>
      <c r="R31" s="23"/>
      <c r="S31" s="50"/>
      <c r="T31" s="50"/>
    </row>
    <row r="32" spans="1:20" ht="12.75" customHeight="1" x14ac:dyDescent="0.3">
      <c r="A32" s="68"/>
      <c r="B32" s="62" t="s">
        <v>11</v>
      </c>
      <c r="C32" s="23"/>
      <c r="D32" s="11"/>
      <c r="E32" s="23"/>
      <c r="F32" s="66">
        <v>0</v>
      </c>
      <c r="G32" s="23"/>
      <c r="H32" s="66">
        <v>0</v>
      </c>
      <c r="I32" s="69"/>
      <c r="J32" s="70"/>
      <c r="K32" s="66">
        <v>0</v>
      </c>
      <c r="L32" s="23"/>
      <c r="M32" s="23"/>
      <c r="N32" s="37"/>
      <c r="O32" s="23"/>
      <c r="P32" s="23"/>
      <c r="Q32" s="23"/>
      <c r="R32" s="23"/>
      <c r="S32" s="50"/>
      <c r="T32" s="50"/>
    </row>
    <row r="33" spans="1:20" x14ac:dyDescent="0.3">
      <c r="A33" s="71"/>
      <c r="B33" s="62" t="s">
        <v>40</v>
      </c>
      <c r="C33" s="23"/>
      <c r="D33" s="11"/>
      <c r="E33" s="23"/>
      <c r="F33" s="66">
        <v>0</v>
      </c>
      <c r="G33" s="23"/>
      <c r="H33" s="66">
        <v>0</v>
      </c>
      <c r="I33" s="67"/>
      <c r="J33" s="11"/>
      <c r="K33" s="66">
        <v>0</v>
      </c>
      <c r="L33" s="23"/>
      <c r="M33" s="23"/>
      <c r="N33" s="37"/>
      <c r="O33" s="23"/>
      <c r="P33" s="23"/>
      <c r="Q33" s="23"/>
      <c r="R33" s="23"/>
      <c r="S33" s="50"/>
      <c r="T33" s="50"/>
    </row>
    <row r="34" spans="1:20" x14ac:dyDescent="0.3">
      <c r="A34" s="71"/>
      <c r="B34" s="62" t="s">
        <v>24</v>
      </c>
      <c r="C34" s="23"/>
      <c r="D34" s="11"/>
      <c r="E34" s="23"/>
      <c r="F34" s="66">
        <v>0</v>
      </c>
      <c r="G34" s="23"/>
      <c r="H34" s="66">
        <v>0</v>
      </c>
      <c r="I34" s="67"/>
      <c r="J34" s="11"/>
      <c r="K34" s="66">
        <v>0</v>
      </c>
      <c r="L34" s="23"/>
      <c r="M34" s="23"/>
      <c r="N34" s="37"/>
      <c r="O34" s="23"/>
      <c r="P34" s="23"/>
      <c r="Q34" s="23"/>
      <c r="R34" s="23"/>
      <c r="S34" s="50"/>
      <c r="T34" s="50"/>
    </row>
    <row r="35" spans="1:20" x14ac:dyDescent="0.3">
      <c r="A35" s="31"/>
      <c r="B35" s="62" t="s">
        <v>25</v>
      </c>
      <c r="C35" s="23"/>
      <c r="D35" s="11"/>
      <c r="E35" s="23"/>
      <c r="F35" s="72">
        <f>($J$9*F30)+($J$11*F31)+($J$11*F32)+($J$11*F33)+($J$10*F34)</f>
        <v>0</v>
      </c>
      <c r="G35" s="23"/>
      <c r="H35" s="72">
        <f>($J$9*H30)+($J$11*H31)+($J$11*H32)+($J$11*H33)+($J$10*H34)</f>
        <v>0</v>
      </c>
      <c r="I35" s="53"/>
      <c r="J35" s="23"/>
      <c r="K35" s="72">
        <f>($J$9*K30)+($J$11*K31)+($J$11*K32)+($J$11*K33)+($J$10*K34)</f>
        <v>0</v>
      </c>
      <c r="L35" s="23"/>
      <c r="M35" s="23"/>
      <c r="N35" s="37"/>
      <c r="O35" s="23"/>
      <c r="P35" s="23"/>
      <c r="Q35" s="23"/>
      <c r="R35" s="23"/>
      <c r="S35" s="50"/>
      <c r="T35" s="23"/>
    </row>
    <row r="36" spans="1:20" x14ac:dyDescent="0.3">
      <c r="A36" s="31"/>
      <c r="B36" s="62" t="s">
        <v>12</v>
      </c>
      <c r="C36" s="23"/>
      <c r="D36" s="11"/>
      <c r="E36" s="23"/>
      <c r="F36" s="72">
        <f>PV(E10-K9,E9,-(J9*F30),,)+
PV((E10-K11),E9,-(J11*F31))+
PV(E10-K11,E9,-(J11*F32))+
PV(E10-K11,E9,-(J11*F33))+
PV(E10-K10,E9,-(J10*F34))</f>
        <v>0</v>
      </c>
      <c r="G36" s="23"/>
      <c r="H36" s="72">
        <f>PV(E10-K9,E9,-(J9*H30))+PV((E10-K11),E9,(-J11*H31))+PV(E10-K11,E9,-(J11*H32))+PV(E10-K11,E9,-(J11*H33))+PV(E10-K10,E9,-(J10*H34))</f>
        <v>0</v>
      </c>
      <c r="I36" s="53"/>
      <c r="J36" s="23"/>
      <c r="K36" s="72">
        <f>PV(E10-K9,E9,-(J9*K30))+PV((E10-K11),E9,-(J11*K31))+PV(E10-K11,E9,-(J11*K32))+PV(E10-K11,E9,-(J11*K33))+PV(E10-K10,E9,-(J10*K34))</f>
        <v>0</v>
      </c>
      <c r="L36" s="23"/>
      <c r="M36" s="23"/>
      <c r="N36" s="37"/>
      <c r="O36" s="23"/>
      <c r="P36" s="23"/>
      <c r="Q36" s="23"/>
      <c r="R36" s="23"/>
      <c r="S36" s="50"/>
      <c r="T36" s="23"/>
    </row>
    <row r="37" spans="1:20" x14ac:dyDescent="0.3">
      <c r="A37" s="40"/>
      <c r="B37" s="41"/>
      <c r="C37" s="41"/>
      <c r="D37" s="41"/>
      <c r="E37" s="41"/>
      <c r="F37" s="41"/>
      <c r="G37" s="41"/>
      <c r="H37" s="41"/>
      <c r="I37" s="41"/>
      <c r="J37" s="41"/>
      <c r="K37" s="41"/>
      <c r="L37" s="41"/>
      <c r="M37" s="41"/>
      <c r="N37" s="44"/>
      <c r="O37" s="23"/>
      <c r="P37" s="23"/>
      <c r="Q37" s="23"/>
      <c r="R37" s="23"/>
      <c r="S37" s="23"/>
      <c r="T37" s="23"/>
    </row>
    <row r="38" spans="1:20" x14ac:dyDescent="0.3">
      <c r="A38" s="62"/>
      <c r="B38" s="62"/>
      <c r="C38" s="23"/>
      <c r="D38" s="23"/>
      <c r="E38" s="23"/>
      <c r="F38" s="23"/>
      <c r="G38" s="47"/>
      <c r="H38" s="23"/>
      <c r="I38" s="23"/>
      <c r="J38" s="62"/>
      <c r="K38" s="23"/>
      <c r="L38" s="23"/>
      <c r="M38" s="23"/>
      <c r="N38" s="23"/>
      <c r="O38" s="23"/>
      <c r="P38" s="23"/>
      <c r="Q38" s="23"/>
      <c r="R38" s="23"/>
      <c r="S38" s="23"/>
      <c r="T38" s="23"/>
    </row>
    <row r="39" spans="1:20" ht="15.6" x14ac:dyDescent="0.3">
      <c r="A39" s="54" t="s">
        <v>83</v>
      </c>
      <c r="B39" s="28"/>
      <c r="C39" s="28"/>
      <c r="D39" s="28"/>
      <c r="E39" s="28"/>
      <c r="F39" s="28"/>
      <c r="G39" s="27"/>
      <c r="H39" s="28"/>
      <c r="I39" s="28"/>
      <c r="J39" s="55"/>
      <c r="K39" s="28"/>
      <c r="L39" s="28"/>
      <c r="M39" s="28"/>
      <c r="N39" s="30"/>
      <c r="O39" s="23"/>
      <c r="P39" s="23"/>
      <c r="Q39" s="73"/>
      <c r="R39" s="73"/>
      <c r="S39" s="23"/>
      <c r="T39" s="23"/>
    </row>
    <row r="40" spans="1:20" x14ac:dyDescent="0.3">
      <c r="A40" s="74"/>
      <c r="B40" s="62" t="s">
        <v>47</v>
      </c>
      <c r="C40" s="23"/>
      <c r="D40" s="11"/>
      <c r="E40" s="23"/>
      <c r="F40" s="63">
        <v>0</v>
      </c>
      <c r="G40" s="23"/>
      <c r="H40" s="63">
        <v>0</v>
      </c>
      <c r="I40" s="53"/>
      <c r="J40" s="75"/>
      <c r="K40" s="63">
        <v>0</v>
      </c>
      <c r="L40" s="23"/>
      <c r="M40" s="23"/>
      <c r="N40" s="37"/>
      <c r="O40" s="23"/>
      <c r="P40" s="23"/>
      <c r="Q40" s="23"/>
      <c r="R40" s="23"/>
      <c r="S40" s="23"/>
      <c r="T40" s="23"/>
    </row>
    <row r="41" spans="1:20" ht="12.75" customHeight="1" x14ac:dyDescent="0.3">
      <c r="A41" s="31"/>
      <c r="B41" s="62" t="s">
        <v>13</v>
      </c>
      <c r="C41" s="23"/>
      <c r="D41" s="11"/>
      <c r="E41" s="23"/>
      <c r="F41" s="63">
        <v>0</v>
      </c>
      <c r="G41" s="23"/>
      <c r="H41" s="63">
        <v>0</v>
      </c>
      <c r="I41" s="53"/>
      <c r="J41" s="23"/>
      <c r="K41" s="63">
        <v>0</v>
      </c>
      <c r="L41" s="23"/>
      <c r="M41" s="23"/>
      <c r="N41" s="37"/>
      <c r="O41" s="23"/>
      <c r="P41" s="23"/>
      <c r="Q41" s="23"/>
      <c r="R41" s="23"/>
      <c r="S41" s="23"/>
      <c r="T41" s="23"/>
    </row>
    <row r="42" spans="1:20" x14ac:dyDescent="0.3">
      <c r="A42" s="31"/>
      <c r="B42" s="62" t="s">
        <v>81</v>
      </c>
      <c r="C42" s="23"/>
      <c r="D42" s="11"/>
      <c r="E42" s="23"/>
      <c r="F42" s="72">
        <f>PV((E10-K12),E9,-F40)+PV((E10-K12),E9,-(F41))</f>
        <v>0</v>
      </c>
      <c r="G42" s="23"/>
      <c r="H42" s="72">
        <f>PV((E10-K12),E9,-H40)+PV((E10-K12),E9,-(H41))</f>
        <v>0</v>
      </c>
      <c r="I42" s="53"/>
      <c r="J42" s="23"/>
      <c r="K42" s="72">
        <f>PV((E10-K12),E9,-K40)+PV((E10-K12),E9,-(K41))</f>
        <v>0</v>
      </c>
      <c r="L42" s="23"/>
      <c r="M42" s="23"/>
      <c r="N42" s="37"/>
      <c r="O42" s="23"/>
      <c r="P42" s="23"/>
      <c r="Q42" s="23"/>
      <c r="R42" s="23"/>
      <c r="S42" s="23"/>
      <c r="T42" s="23"/>
    </row>
    <row r="43" spans="1:20" x14ac:dyDescent="0.3">
      <c r="A43" s="40"/>
      <c r="B43" s="41"/>
      <c r="C43" s="41"/>
      <c r="D43" s="41"/>
      <c r="E43" s="41"/>
      <c r="F43" s="41"/>
      <c r="G43" s="41"/>
      <c r="H43" s="41"/>
      <c r="I43" s="41"/>
      <c r="J43" s="41"/>
      <c r="K43" s="41"/>
      <c r="L43" s="41"/>
      <c r="M43" s="41"/>
      <c r="N43" s="44"/>
      <c r="O43" s="23"/>
      <c r="P43" s="23"/>
      <c r="Q43" s="23"/>
      <c r="R43" s="23"/>
      <c r="S43" s="23"/>
      <c r="T43" s="23"/>
    </row>
    <row r="44" spans="1:20" x14ac:dyDescent="0.3">
      <c r="A44" s="23"/>
      <c r="B44" s="23"/>
      <c r="C44" s="23"/>
      <c r="D44" s="23"/>
      <c r="E44" s="23"/>
      <c r="F44" s="23"/>
      <c r="G44" s="23"/>
      <c r="H44" s="23"/>
      <c r="I44" s="23"/>
      <c r="J44" s="23"/>
      <c r="K44" s="23"/>
      <c r="L44" s="23"/>
      <c r="M44" s="23"/>
      <c r="N44" s="23"/>
      <c r="O44" s="23"/>
      <c r="P44" s="23"/>
      <c r="Q44" s="23"/>
      <c r="R44" s="23"/>
      <c r="S44" s="23"/>
      <c r="T44" s="23"/>
    </row>
    <row r="45" spans="1:20" ht="12.75" customHeight="1" x14ac:dyDescent="0.3">
      <c r="A45" s="26" t="s">
        <v>32</v>
      </c>
      <c r="B45" s="28"/>
      <c r="C45" s="28"/>
      <c r="D45" s="28"/>
      <c r="E45" s="28"/>
      <c r="F45" s="28"/>
      <c r="G45" s="28"/>
      <c r="H45" s="28"/>
      <c r="I45" s="28"/>
      <c r="J45" s="28"/>
      <c r="K45" s="28"/>
      <c r="L45" s="28"/>
      <c r="M45" s="28"/>
      <c r="N45" s="30"/>
      <c r="O45" s="23"/>
      <c r="P45" s="23"/>
      <c r="Q45" s="23"/>
      <c r="R45" s="23"/>
      <c r="S45" s="23"/>
      <c r="T45" s="23"/>
    </row>
    <row r="46" spans="1:20" ht="12.75" customHeight="1" x14ac:dyDescent="0.3">
      <c r="A46" s="31"/>
      <c r="B46" s="62" t="s">
        <v>16</v>
      </c>
      <c r="C46" s="23"/>
      <c r="D46" s="11"/>
      <c r="E46" s="23"/>
      <c r="F46" s="63">
        <v>0</v>
      </c>
      <c r="G46" s="23"/>
      <c r="H46" s="63">
        <v>0</v>
      </c>
      <c r="I46" s="53"/>
      <c r="J46" s="23"/>
      <c r="K46" s="63">
        <v>0</v>
      </c>
      <c r="L46" s="23"/>
      <c r="M46" s="23"/>
      <c r="N46" s="37"/>
      <c r="O46" s="23"/>
      <c r="P46" s="23"/>
      <c r="Q46" s="23"/>
      <c r="R46" s="23"/>
      <c r="S46" s="23"/>
      <c r="T46" s="23"/>
    </row>
    <row r="47" spans="1:20" x14ac:dyDescent="0.3">
      <c r="A47" s="31"/>
      <c r="B47" s="62" t="s">
        <v>5</v>
      </c>
      <c r="C47" s="23"/>
      <c r="D47" s="11"/>
      <c r="E47" s="23"/>
      <c r="F47" s="72">
        <f>PV($E$10,$E$9,,-F46)</f>
        <v>0</v>
      </c>
      <c r="G47" s="73"/>
      <c r="H47" s="72">
        <f>PV($E$10,$E$9,,-H46)</f>
        <v>0</v>
      </c>
      <c r="I47" s="53"/>
      <c r="J47" s="23"/>
      <c r="K47" s="72">
        <f>PV($E$10,$E$9,,-K46)</f>
        <v>0</v>
      </c>
      <c r="L47" s="23"/>
      <c r="M47" s="23"/>
      <c r="N47" s="37"/>
      <c r="O47" s="23"/>
      <c r="P47" s="23"/>
      <c r="Q47" s="23"/>
      <c r="R47" s="23"/>
      <c r="S47" s="23"/>
      <c r="T47" s="23"/>
    </row>
    <row r="48" spans="1:20" x14ac:dyDescent="0.3">
      <c r="A48" s="40"/>
      <c r="B48" s="41"/>
      <c r="C48" s="41"/>
      <c r="D48" s="41"/>
      <c r="E48" s="41"/>
      <c r="F48" s="41"/>
      <c r="G48" s="41"/>
      <c r="H48" s="41"/>
      <c r="I48" s="41"/>
      <c r="J48" s="41"/>
      <c r="K48" s="41"/>
      <c r="L48" s="41"/>
      <c r="M48" s="41"/>
      <c r="N48" s="44"/>
      <c r="O48" s="23"/>
      <c r="P48" s="23"/>
      <c r="Q48" s="23"/>
      <c r="R48" s="23"/>
      <c r="S48" s="23"/>
      <c r="T48" s="23"/>
    </row>
    <row r="49" spans="1:20" ht="12" customHeight="1" x14ac:dyDescent="0.3">
      <c r="A49" s="23"/>
      <c r="B49" s="23"/>
      <c r="C49" s="23"/>
      <c r="D49" s="23"/>
      <c r="E49" s="23"/>
      <c r="F49" s="23"/>
      <c r="G49" s="23"/>
      <c r="H49" s="23"/>
      <c r="I49" s="23"/>
      <c r="J49" s="23"/>
      <c r="K49" s="23"/>
      <c r="L49" s="23"/>
      <c r="M49" s="23"/>
      <c r="N49" s="23"/>
      <c r="O49" s="23"/>
      <c r="P49" s="23"/>
      <c r="Q49" s="23"/>
      <c r="R49" s="23"/>
      <c r="S49" s="23"/>
      <c r="T49" s="23"/>
    </row>
    <row r="50" spans="1:20" ht="15.6" x14ac:dyDescent="0.3">
      <c r="A50" s="26" t="s">
        <v>27</v>
      </c>
      <c r="B50" s="28"/>
      <c r="C50" s="28"/>
      <c r="D50" s="28"/>
      <c r="E50" s="28"/>
      <c r="F50" s="28"/>
      <c r="G50" s="28"/>
      <c r="H50" s="28"/>
      <c r="I50" s="28"/>
      <c r="J50" s="28"/>
      <c r="K50" s="28"/>
      <c r="L50" s="28"/>
      <c r="M50" s="28"/>
      <c r="N50" s="30"/>
      <c r="O50" s="23"/>
      <c r="P50" s="23"/>
      <c r="Q50" s="23"/>
      <c r="R50" s="23"/>
      <c r="S50" s="23"/>
      <c r="T50" s="23"/>
    </row>
    <row r="51" spans="1:20" x14ac:dyDescent="0.3">
      <c r="A51" s="31"/>
      <c r="B51" s="62" t="s">
        <v>7</v>
      </c>
      <c r="C51" s="23"/>
      <c r="D51" s="11"/>
      <c r="E51" s="23"/>
      <c r="F51" s="76">
        <v>0</v>
      </c>
      <c r="G51" s="23"/>
      <c r="H51" s="76">
        <v>0</v>
      </c>
      <c r="I51" s="53"/>
      <c r="J51" s="23"/>
      <c r="K51" s="76">
        <v>0</v>
      </c>
      <c r="L51" s="23"/>
      <c r="M51" s="23"/>
      <c r="N51" s="37"/>
      <c r="O51" s="23"/>
      <c r="P51" s="23"/>
      <c r="Q51" s="23"/>
      <c r="R51" s="23"/>
      <c r="S51" s="23"/>
      <c r="T51" s="23"/>
    </row>
    <row r="52" spans="1:20" x14ac:dyDescent="0.3">
      <c r="A52" s="31"/>
      <c r="B52" s="62" t="s">
        <v>26</v>
      </c>
      <c r="C52" s="23"/>
      <c r="D52" s="11"/>
      <c r="E52" s="23"/>
      <c r="F52" s="72">
        <f>PV($E$10,$E$9,,-F51)</f>
        <v>0</v>
      </c>
      <c r="G52" s="23"/>
      <c r="H52" s="72">
        <f>PV($E$10,$E$9,,-H51)</f>
        <v>0</v>
      </c>
      <c r="I52" s="53"/>
      <c r="J52" s="23"/>
      <c r="K52" s="72">
        <f>PV($E$10,$E$9,,-K51)</f>
        <v>0</v>
      </c>
      <c r="L52" s="23"/>
      <c r="M52" s="23"/>
      <c r="N52" s="37"/>
      <c r="O52" s="23"/>
      <c r="P52" s="23"/>
      <c r="Q52" s="23"/>
      <c r="R52" s="23"/>
      <c r="S52" s="23"/>
      <c r="T52" s="23"/>
    </row>
    <row r="53" spans="1:20" x14ac:dyDescent="0.3">
      <c r="A53" s="40"/>
      <c r="B53" s="41"/>
      <c r="C53" s="41"/>
      <c r="D53" s="41"/>
      <c r="E53" s="41"/>
      <c r="F53" s="41"/>
      <c r="G53" s="41"/>
      <c r="H53" s="41"/>
      <c r="I53" s="41"/>
      <c r="J53" s="41"/>
      <c r="K53" s="41"/>
      <c r="L53" s="41"/>
      <c r="M53" s="41"/>
      <c r="N53" s="44"/>
      <c r="O53" s="23"/>
      <c r="P53" s="23"/>
      <c r="Q53" s="23"/>
      <c r="R53" s="23"/>
      <c r="S53" s="23"/>
      <c r="T53" s="23"/>
    </row>
    <row r="54" spans="1:20" s="3" customFormat="1" ht="18" x14ac:dyDescent="0.25">
      <c r="A54" s="77" t="s">
        <v>112</v>
      </c>
      <c r="B54" s="78"/>
      <c r="C54" s="78"/>
      <c r="D54" s="78"/>
      <c r="E54" s="78"/>
      <c r="F54" s="78"/>
      <c r="G54" s="78"/>
      <c r="H54" s="78"/>
      <c r="I54" s="78"/>
      <c r="J54" s="78"/>
      <c r="K54" s="78"/>
      <c r="L54" s="78"/>
      <c r="M54" s="78"/>
      <c r="N54" s="78"/>
      <c r="O54" s="78"/>
      <c r="P54" s="78"/>
      <c r="Q54" s="78"/>
      <c r="R54" s="78"/>
      <c r="S54" s="78"/>
      <c r="T54" s="78"/>
    </row>
    <row r="55" spans="1:20" ht="17.25" customHeight="1" thickBot="1" x14ac:dyDescent="0.35">
      <c r="A55" s="23"/>
      <c r="B55" s="23"/>
      <c r="C55" s="23"/>
      <c r="D55" s="23"/>
      <c r="E55" s="23"/>
      <c r="F55" s="23"/>
      <c r="G55" s="23"/>
      <c r="H55" s="23"/>
      <c r="I55" s="23"/>
      <c r="J55" s="23"/>
      <c r="K55" s="23"/>
      <c r="L55" s="23"/>
      <c r="M55" s="23"/>
      <c r="N55" s="23"/>
      <c r="O55" s="23"/>
      <c r="P55" s="23"/>
      <c r="Q55" s="73"/>
      <c r="R55" s="73"/>
      <c r="S55" s="23"/>
      <c r="T55" s="23"/>
    </row>
    <row r="56" spans="1:20" ht="16.2" thickBot="1" x14ac:dyDescent="0.35">
      <c r="A56" s="23"/>
      <c r="B56" s="79" t="s">
        <v>8</v>
      </c>
      <c r="C56" s="23"/>
      <c r="D56" s="11"/>
      <c r="E56" s="23"/>
      <c r="F56" s="80">
        <f>F25+F36+F42+F47-F52</f>
        <v>0</v>
      </c>
      <c r="G56" s="81"/>
      <c r="H56" s="80">
        <f>H25+H36+H42+H47-H52</f>
        <v>0</v>
      </c>
      <c r="I56" s="82"/>
      <c r="J56" s="81"/>
      <c r="K56" s="80">
        <f>K25+K36+K42+K47-K52</f>
        <v>0</v>
      </c>
      <c r="L56" s="23"/>
      <c r="M56" s="23"/>
      <c r="N56" s="23"/>
      <c r="O56" s="23"/>
      <c r="P56" s="23"/>
      <c r="Q56" s="23"/>
      <c r="R56" s="23"/>
      <c r="S56" s="23"/>
      <c r="T56" s="23"/>
    </row>
    <row r="57" spans="1:20" ht="14.4" thickBot="1" x14ac:dyDescent="0.35">
      <c r="A57" s="23"/>
      <c r="B57" s="62" t="s">
        <v>48</v>
      </c>
      <c r="C57" s="23"/>
      <c r="D57" s="23"/>
      <c r="E57" s="23"/>
      <c r="F57" s="23"/>
      <c r="G57" s="23"/>
      <c r="H57" s="83" t="str">
        <f>IFERROR('Data - Rör ej!'!K32,"-")</f>
        <v>-</v>
      </c>
      <c r="I57" s="84"/>
      <c r="J57" s="23"/>
      <c r="K57" s="83" t="str">
        <f>IFERROR('Data - Rör ej!'!K41,"-")</f>
        <v>-</v>
      </c>
      <c r="L57" s="23"/>
      <c r="M57" s="23"/>
      <c r="N57" s="23"/>
      <c r="O57" s="23"/>
      <c r="P57" s="23"/>
      <c r="Q57" s="23"/>
      <c r="R57" s="23"/>
      <c r="S57" s="23"/>
      <c r="T57" s="23"/>
    </row>
    <row r="58" spans="1:20" ht="14.4" thickBot="1" x14ac:dyDescent="0.35">
      <c r="A58" s="23"/>
      <c r="B58" s="62" t="s">
        <v>120</v>
      </c>
      <c r="C58" s="23"/>
      <c r="D58" s="23"/>
      <c r="E58" s="23"/>
      <c r="F58" s="23"/>
      <c r="G58" s="85"/>
      <c r="H58" s="86">
        <f>IFERROR('Data - Rör ej!'!K69,"-")</f>
        <v>0</v>
      </c>
      <c r="I58" s="87"/>
      <c r="J58" s="85"/>
      <c r="K58" s="88" t="str">
        <f>IFERROR('Data - Rör ej!'!K70,"-")</f>
        <v>-</v>
      </c>
      <c r="L58" s="89"/>
      <c r="M58" s="23"/>
      <c r="N58" s="23"/>
      <c r="O58" s="23"/>
      <c r="P58" s="23"/>
      <c r="Q58" s="23"/>
      <c r="R58" s="23"/>
      <c r="S58" s="23"/>
      <c r="T58" s="23"/>
    </row>
    <row r="59" spans="1:20" x14ac:dyDescent="0.3">
      <c r="A59" s="23"/>
      <c r="B59" s="23"/>
      <c r="C59" s="23"/>
      <c r="D59" s="23"/>
      <c r="E59" s="23"/>
      <c r="F59" s="23"/>
      <c r="G59" s="23"/>
      <c r="H59" s="90"/>
      <c r="I59" s="73"/>
      <c r="J59" s="23"/>
      <c r="K59" s="23"/>
      <c r="L59" s="23"/>
      <c r="M59" s="23"/>
      <c r="N59" s="23"/>
      <c r="O59" s="23"/>
      <c r="P59" s="23"/>
      <c r="Q59" s="23"/>
      <c r="R59" s="23"/>
      <c r="S59" s="23"/>
      <c r="T59" s="23"/>
    </row>
    <row r="60" spans="1:20" x14ac:dyDescent="0.3">
      <c r="A60" s="23"/>
      <c r="B60" s="23"/>
      <c r="C60" s="23"/>
      <c r="D60" s="23"/>
      <c r="E60" s="11"/>
      <c r="F60" s="73"/>
      <c r="G60" s="23"/>
      <c r="H60" s="23"/>
      <c r="I60" s="23"/>
      <c r="J60" s="23"/>
      <c r="K60" s="23"/>
      <c r="L60" s="23"/>
      <c r="M60" s="23"/>
      <c r="N60" s="23"/>
      <c r="O60" s="23"/>
      <c r="P60" s="23"/>
      <c r="Q60" s="23"/>
      <c r="R60" s="23"/>
      <c r="S60" s="23"/>
      <c r="T60" s="23"/>
    </row>
    <row r="61" spans="1:20" x14ac:dyDescent="0.3">
      <c r="A61" s="23"/>
      <c r="B61" s="23"/>
      <c r="C61" s="23"/>
      <c r="D61" s="23"/>
      <c r="E61" s="23"/>
      <c r="F61" s="73"/>
      <c r="G61" s="23"/>
      <c r="H61" s="73"/>
      <c r="I61" s="73"/>
      <c r="J61" s="23"/>
      <c r="K61" s="23"/>
      <c r="L61" s="23"/>
      <c r="M61" s="23"/>
      <c r="N61" s="23"/>
      <c r="O61" s="23"/>
      <c r="P61" s="23"/>
      <c r="Q61" s="23"/>
      <c r="R61" s="23"/>
      <c r="S61" s="23"/>
      <c r="T61" s="23"/>
    </row>
    <row r="62" spans="1:20" x14ac:dyDescent="0.3">
      <c r="A62" s="23"/>
      <c r="B62" s="23"/>
      <c r="C62" s="23"/>
      <c r="D62" s="23"/>
      <c r="E62" s="11"/>
      <c r="F62" s="23"/>
      <c r="G62" s="23"/>
      <c r="H62" s="23"/>
      <c r="I62" s="23"/>
      <c r="J62" s="23"/>
      <c r="K62" s="23"/>
      <c r="L62" s="23"/>
      <c r="M62" s="23"/>
      <c r="N62" s="23"/>
      <c r="O62" s="23"/>
      <c r="P62" s="23"/>
      <c r="Q62" s="23"/>
      <c r="R62" s="23"/>
      <c r="S62" s="23"/>
      <c r="T62" s="23"/>
    </row>
    <row r="63" spans="1:20" x14ac:dyDescent="0.3">
      <c r="A63" s="23"/>
      <c r="B63" s="23"/>
      <c r="C63" s="23"/>
      <c r="D63" s="23"/>
      <c r="E63" s="23"/>
      <c r="F63" s="91"/>
      <c r="G63" s="23"/>
      <c r="H63" s="23"/>
      <c r="I63" s="23"/>
      <c r="J63" s="23"/>
      <c r="K63" s="23"/>
      <c r="L63" s="23"/>
      <c r="M63" s="23"/>
      <c r="N63" s="23"/>
      <c r="O63" s="23"/>
      <c r="P63" s="23"/>
      <c r="Q63" s="23"/>
      <c r="R63" s="23"/>
      <c r="S63" s="23"/>
      <c r="T63" s="23"/>
    </row>
    <row r="64" spans="1:20" x14ac:dyDescent="0.3">
      <c r="A64" s="23"/>
      <c r="B64" s="23"/>
      <c r="C64" s="23"/>
      <c r="D64" s="23"/>
      <c r="E64" s="11"/>
      <c r="F64" s="23"/>
      <c r="G64" s="23"/>
      <c r="H64" s="23"/>
      <c r="I64" s="23"/>
      <c r="J64" s="23"/>
      <c r="K64" s="23"/>
      <c r="L64" s="23"/>
      <c r="M64" s="23"/>
      <c r="N64" s="23"/>
      <c r="O64" s="23"/>
      <c r="P64" s="23"/>
      <c r="Q64" s="23"/>
      <c r="R64" s="23"/>
      <c r="S64" s="23"/>
      <c r="T64" s="23"/>
    </row>
    <row r="65" spans="1:20" x14ac:dyDescent="0.3">
      <c r="A65" s="23"/>
      <c r="B65" s="23"/>
      <c r="C65" s="23"/>
      <c r="D65" s="23"/>
      <c r="E65" s="11"/>
      <c r="F65" s="91"/>
      <c r="G65" s="23"/>
      <c r="H65" s="23"/>
      <c r="I65" s="23"/>
      <c r="J65" s="23"/>
      <c r="K65" s="23"/>
      <c r="L65" s="23"/>
      <c r="M65" s="23"/>
      <c r="N65" s="23"/>
      <c r="O65" s="23"/>
      <c r="P65" s="23"/>
      <c r="Q65" s="23"/>
      <c r="R65" s="23"/>
      <c r="S65" s="23"/>
      <c r="T65" s="23"/>
    </row>
    <row r="66" spans="1:20" x14ac:dyDescent="0.3">
      <c r="A66" s="23"/>
      <c r="B66" s="23"/>
      <c r="C66" s="23"/>
      <c r="D66" s="23"/>
      <c r="E66" s="23"/>
      <c r="F66" s="23"/>
      <c r="G66" s="23"/>
      <c r="H66" s="23"/>
      <c r="I66" s="23"/>
      <c r="J66" s="23"/>
      <c r="K66" s="23"/>
      <c r="L66" s="23"/>
      <c r="M66" s="23"/>
      <c r="N66" s="23"/>
      <c r="O66" s="23"/>
      <c r="P66" s="23"/>
      <c r="Q66" s="23"/>
      <c r="R66" s="23"/>
      <c r="S66" s="23"/>
      <c r="T66" s="23"/>
    </row>
    <row r="67" spans="1:20" x14ac:dyDescent="0.3">
      <c r="A67" s="23"/>
      <c r="B67" s="23"/>
      <c r="C67" s="23"/>
      <c r="D67" s="23"/>
      <c r="E67" s="11"/>
      <c r="F67" s="91"/>
      <c r="G67" s="23"/>
      <c r="H67" s="23"/>
      <c r="I67" s="23"/>
      <c r="J67" s="23"/>
      <c r="K67" s="23"/>
      <c r="L67" s="23"/>
      <c r="M67" s="23"/>
      <c r="N67" s="23"/>
      <c r="O67" s="23"/>
      <c r="P67" s="23"/>
      <c r="Q67" s="23"/>
      <c r="R67" s="23"/>
      <c r="S67" s="23"/>
      <c r="T67" s="23"/>
    </row>
    <row r="68" spans="1:20" x14ac:dyDescent="0.3">
      <c r="A68" s="23"/>
      <c r="B68" s="23"/>
      <c r="C68" s="23"/>
      <c r="D68" s="23"/>
      <c r="E68" s="11"/>
      <c r="F68" s="23"/>
      <c r="G68" s="23"/>
      <c r="H68" s="23"/>
      <c r="I68" s="23"/>
      <c r="J68" s="23"/>
      <c r="K68" s="23"/>
      <c r="L68" s="23"/>
      <c r="M68" s="23"/>
      <c r="N68" s="23"/>
      <c r="O68" s="23"/>
      <c r="P68" s="23"/>
      <c r="Q68" s="23"/>
      <c r="R68" s="23"/>
      <c r="S68" s="23"/>
      <c r="T68" s="23"/>
    </row>
    <row r="69" spans="1:20" x14ac:dyDescent="0.3">
      <c r="A69" s="23"/>
      <c r="B69" s="23"/>
      <c r="C69" s="23"/>
      <c r="D69" s="23"/>
      <c r="E69" s="23"/>
      <c r="F69" s="23"/>
      <c r="G69" s="23"/>
      <c r="H69" s="23"/>
      <c r="I69" s="23"/>
      <c r="J69" s="23"/>
      <c r="K69" s="23"/>
      <c r="L69" s="23"/>
      <c r="M69" s="23"/>
      <c r="N69" s="23"/>
      <c r="O69" s="23"/>
      <c r="P69" s="23"/>
      <c r="Q69" s="23"/>
      <c r="R69" s="23"/>
      <c r="S69" s="23"/>
      <c r="T69" s="23"/>
    </row>
    <row r="70" spans="1:20" x14ac:dyDescent="0.3">
      <c r="A70" s="23"/>
      <c r="B70" s="23"/>
      <c r="C70" s="23"/>
      <c r="D70" s="23"/>
      <c r="E70" s="23"/>
      <c r="F70" s="23"/>
      <c r="G70" s="23"/>
      <c r="H70" s="23"/>
      <c r="I70" s="23"/>
      <c r="J70" s="23"/>
      <c r="K70" s="23"/>
      <c r="L70" s="23"/>
      <c r="M70" s="23"/>
      <c r="N70" s="23"/>
      <c r="O70" s="23"/>
      <c r="P70" s="23"/>
      <c r="Q70" s="23"/>
      <c r="R70" s="23"/>
      <c r="S70" s="23"/>
      <c r="T70" s="23"/>
    </row>
    <row r="71" spans="1:20" x14ac:dyDescent="0.3">
      <c r="A71" s="23"/>
      <c r="B71" s="23"/>
      <c r="C71" s="23"/>
      <c r="D71" s="23"/>
      <c r="E71" s="23"/>
      <c r="F71" s="91"/>
      <c r="G71" s="23"/>
      <c r="H71" s="23"/>
      <c r="I71" s="23"/>
      <c r="J71" s="23"/>
      <c r="K71" s="23"/>
      <c r="L71" s="23"/>
      <c r="M71" s="23"/>
      <c r="N71" s="23"/>
      <c r="O71" s="23"/>
      <c r="P71" s="23"/>
      <c r="Q71" s="23"/>
      <c r="R71" s="23"/>
      <c r="S71" s="23"/>
      <c r="T71" s="23"/>
    </row>
    <row r="72" spans="1:20" x14ac:dyDescent="0.3">
      <c r="A72" s="23"/>
      <c r="B72" s="23"/>
      <c r="C72" s="23"/>
      <c r="D72" s="23"/>
      <c r="E72" s="23"/>
      <c r="F72" s="23"/>
      <c r="G72" s="23"/>
      <c r="H72" s="23"/>
      <c r="I72" s="23"/>
      <c r="J72" s="23"/>
      <c r="K72" s="23"/>
      <c r="L72" s="23"/>
      <c r="M72" s="23"/>
      <c r="N72" s="23"/>
      <c r="O72" s="23"/>
      <c r="P72" s="23"/>
      <c r="Q72" s="23"/>
      <c r="R72" s="23"/>
      <c r="S72" s="23"/>
      <c r="T72" s="23"/>
    </row>
    <row r="73" spans="1:20" x14ac:dyDescent="0.3">
      <c r="A73" s="23"/>
      <c r="B73" s="23"/>
      <c r="C73" s="23"/>
      <c r="D73" s="23"/>
      <c r="E73" s="11"/>
      <c r="F73" s="73"/>
      <c r="G73" s="23"/>
      <c r="H73" s="23"/>
      <c r="I73" s="23"/>
      <c r="J73" s="23"/>
      <c r="K73" s="23"/>
      <c r="L73" s="23"/>
      <c r="M73" s="23"/>
      <c r="N73" s="23"/>
      <c r="O73" s="23"/>
      <c r="P73" s="23"/>
      <c r="Q73" s="23"/>
      <c r="R73" s="23"/>
      <c r="S73" s="23"/>
      <c r="T73" s="23"/>
    </row>
    <row r="74" spans="1:20" x14ac:dyDescent="0.3">
      <c r="A74" s="23"/>
      <c r="B74" s="23"/>
      <c r="C74" s="23"/>
      <c r="D74" s="23"/>
      <c r="E74" s="11"/>
      <c r="F74" s="23"/>
      <c r="G74" s="23"/>
      <c r="H74" s="23"/>
      <c r="I74" s="23"/>
      <c r="J74" s="23"/>
      <c r="K74" s="23"/>
      <c r="L74" s="23"/>
      <c r="M74" s="23"/>
      <c r="N74" s="23"/>
      <c r="O74" s="23"/>
      <c r="P74" s="23"/>
      <c r="Q74" s="23"/>
      <c r="R74" s="23"/>
      <c r="S74" s="23"/>
      <c r="T74" s="23"/>
    </row>
    <row r="75" spans="1:20" x14ac:dyDescent="0.3">
      <c r="A75" s="23"/>
      <c r="B75" s="23"/>
      <c r="C75" s="23"/>
      <c r="D75" s="23"/>
      <c r="E75" s="11"/>
      <c r="F75" s="23"/>
      <c r="G75" s="23"/>
      <c r="H75" s="23"/>
      <c r="I75" s="23"/>
      <c r="J75" s="23"/>
      <c r="K75" s="23"/>
      <c r="L75" s="23"/>
      <c r="M75" s="23"/>
      <c r="N75" s="23"/>
      <c r="O75" s="23"/>
      <c r="P75" s="23"/>
      <c r="Q75" s="23"/>
      <c r="R75" s="23"/>
      <c r="S75" s="23"/>
      <c r="T75" s="23"/>
    </row>
    <row r="76" spans="1:20" x14ac:dyDescent="0.3">
      <c r="A76" s="23"/>
      <c r="B76" s="23"/>
      <c r="C76" s="23"/>
      <c r="D76" s="23"/>
      <c r="E76" s="23"/>
      <c r="F76" s="23"/>
      <c r="G76" s="23"/>
      <c r="H76" s="23"/>
      <c r="I76" s="23"/>
      <c r="J76" s="23"/>
      <c r="K76" s="23"/>
      <c r="L76" s="23"/>
      <c r="M76" s="23"/>
      <c r="N76" s="23"/>
      <c r="O76" s="23"/>
      <c r="P76" s="23"/>
      <c r="Q76" s="23"/>
      <c r="R76" s="23"/>
      <c r="S76" s="23"/>
      <c r="T76" s="23"/>
    </row>
    <row r="77" spans="1:20" x14ac:dyDescent="0.3">
      <c r="A77" s="23"/>
      <c r="B77" s="23"/>
      <c r="C77" s="23"/>
      <c r="D77" s="23"/>
      <c r="E77" s="23"/>
      <c r="F77" s="23"/>
      <c r="G77" s="23"/>
      <c r="H77" s="23"/>
      <c r="I77" s="23"/>
      <c r="J77" s="23"/>
      <c r="K77" s="23"/>
      <c r="L77" s="23"/>
      <c r="M77" s="23"/>
      <c r="N77" s="23"/>
      <c r="O77" s="23"/>
      <c r="P77" s="23"/>
      <c r="Q77" s="23"/>
      <c r="R77" s="23"/>
      <c r="S77" s="23"/>
      <c r="T77" s="23"/>
    </row>
    <row r="78" spans="1:20" x14ac:dyDescent="0.3">
      <c r="A78" s="23"/>
      <c r="B78" s="23"/>
      <c r="C78" s="23"/>
      <c r="D78" s="23"/>
      <c r="E78" s="23"/>
      <c r="F78" s="23"/>
      <c r="G78" s="23"/>
      <c r="H78" s="23"/>
      <c r="I78" s="23"/>
      <c r="J78" s="23"/>
      <c r="K78" s="23"/>
      <c r="L78" s="23"/>
      <c r="M78" s="23"/>
      <c r="N78" s="23"/>
      <c r="O78" s="23"/>
      <c r="P78" s="23"/>
      <c r="Q78" s="23"/>
      <c r="R78" s="23"/>
      <c r="S78" s="23"/>
      <c r="T78" s="23"/>
    </row>
    <row r="79" spans="1:20" x14ac:dyDescent="0.3">
      <c r="A79" s="23"/>
      <c r="B79" s="23"/>
      <c r="C79" s="23"/>
      <c r="D79" s="23"/>
      <c r="E79" s="23"/>
      <c r="F79" s="23"/>
      <c r="G79" s="23"/>
      <c r="H79" s="23"/>
      <c r="I79" s="23"/>
      <c r="J79" s="23"/>
      <c r="K79" s="23"/>
      <c r="L79" s="23"/>
      <c r="M79" s="23"/>
      <c r="N79" s="23"/>
      <c r="O79" s="23"/>
      <c r="P79" s="23"/>
      <c r="Q79" s="23"/>
      <c r="R79" s="23"/>
      <c r="S79" s="23"/>
      <c r="T79" s="23"/>
    </row>
    <row r="80" spans="1:20" x14ac:dyDescent="0.3">
      <c r="A80" s="23"/>
      <c r="B80" s="23"/>
      <c r="C80" s="23"/>
      <c r="D80" s="23"/>
      <c r="E80" s="23"/>
      <c r="F80" s="23"/>
      <c r="G80" s="23"/>
      <c r="H80" s="23"/>
      <c r="I80" s="23"/>
      <c r="J80" s="23"/>
      <c r="K80" s="23"/>
      <c r="L80" s="23"/>
      <c r="M80" s="23"/>
      <c r="N80" s="23"/>
      <c r="O80" s="23"/>
      <c r="P80" s="23"/>
      <c r="Q80" s="23"/>
      <c r="R80" s="23"/>
      <c r="S80" s="23"/>
      <c r="T80" s="23"/>
    </row>
    <row r="81" spans="1:20" outlineLevel="1" x14ac:dyDescent="0.3">
      <c r="A81" s="23"/>
      <c r="B81" s="23"/>
      <c r="C81" s="23"/>
      <c r="D81" s="23"/>
      <c r="E81" s="23"/>
      <c r="F81" s="23"/>
      <c r="G81" s="23"/>
      <c r="H81" s="23"/>
      <c r="I81" s="23"/>
      <c r="J81" s="23"/>
      <c r="K81" s="23"/>
      <c r="L81" s="23"/>
      <c r="M81" s="23"/>
      <c r="N81" s="23"/>
      <c r="O81" s="23"/>
      <c r="P81" s="23"/>
      <c r="Q81" s="23"/>
      <c r="R81" s="23"/>
      <c r="S81" s="23"/>
      <c r="T81" s="23"/>
    </row>
    <row r="82" spans="1:20" outlineLevel="1" x14ac:dyDescent="0.3">
      <c r="A82" s="23"/>
      <c r="B82" s="23"/>
      <c r="C82" s="23"/>
      <c r="D82" s="23"/>
      <c r="E82" s="23"/>
      <c r="F82" s="23"/>
      <c r="G82" s="23"/>
      <c r="H82" s="23"/>
      <c r="I82" s="23"/>
      <c r="J82" s="23"/>
      <c r="K82" s="23"/>
      <c r="L82" s="23"/>
      <c r="M82" s="23"/>
      <c r="N82" s="23"/>
      <c r="O82" s="23"/>
      <c r="P82" s="23"/>
      <c r="Q82" s="23"/>
      <c r="R82" s="23"/>
      <c r="S82" s="23"/>
      <c r="T82" s="23"/>
    </row>
    <row r="83" spans="1:20" outlineLevel="1" x14ac:dyDescent="0.3">
      <c r="A83" s="23"/>
      <c r="B83" s="23"/>
      <c r="C83" s="23"/>
      <c r="D83" s="23"/>
      <c r="E83" s="23"/>
      <c r="F83" s="23"/>
      <c r="G83" s="23"/>
      <c r="H83" s="23"/>
      <c r="I83" s="23"/>
      <c r="J83" s="23"/>
      <c r="K83" s="23"/>
      <c r="L83" s="23"/>
      <c r="M83" s="23"/>
      <c r="N83" s="23"/>
      <c r="O83" s="23"/>
      <c r="P83" s="23"/>
      <c r="Q83" s="23"/>
      <c r="R83" s="23"/>
      <c r="S83" s="23"/>
      <c r="T83" s="23"/>
    </row>
    <row r="84" spans="1:20" outlineLevel="1" x14ac:dyDescent="0.3">
      <c r="A84" s="23"/>
      <c r="B84" s="23"/>
      <c r="C84" s="23"/>
      <c r="D84" s="23"/>
      <c r="E84" s="23"/>
      <c r="F84" s="23"/>
      <c r="G84" s="23"/>
      <c r="H84" s="23"/>
      <c r="I84" s="23"/>
      <c r="J84" s="23"/>
      <c r="K84" s="23"/>
      <c r="L84" s="23"/>
      <c r="M84" s="23"/>
      <c r="N84" s="23"/>
      <c r="O84" s="23"/>
      <c r="P84" s="23"/>
      <c r="Q84" s="23"/>
      <c r="R84" s="23"/>
      <c r="S84" s="23"/>
      <c r="T84" s="23"/>
    </row>
    <row r="85" spans="1:20" outlineLevel="1" x14ac:dyDescent="0.3">
      <c r="A85" s="23"/>
      <c r="B85" s="23"/>
      <c r="C85" s="23"/>
      <c r="D85" s="23"/>
      <c r="E85" s="23"/>
      <c r="F85" s="23"/>
      <c r="G85" s="23"/>
      <c r="H85" s="23"/>
      <c r="I85" s="23"/>
      <c r="J85" s="23"/>
      <c r="K85" s="23"/>
      <c r="L85" s="23"/>
      <c r="M85" s="23"/>
      <c r="N85" s="23"/>
      <c r="O85" s="23"/>
      <c r="P85" s="23"/>
      <c r="Q85" s="23"/>
      <c r="R85" s="23"/>
      <c r="S85" s="23"/>
      <c r="T85" s="23"/>
    </row>
    <row r="86" spans="1:20" outlineLevel="1" x14ac:dyDescent="0.3">
      <c r="A86" s="23"/>
      <c r="B86" s="23"/>
      <c r="C86" s="23"/>
      <c r="D86" s="23"/>
      <c r="E86" s="23"/>
      <c r="F86" s="23"/>
      <c r="G86" s="23"/>
      <c r="H86" s="23"/>
      <c r="I86" s="23"/>
      <c r="J86" s="23"/>
      <c r="K86" s="23"/>
      <c r="L86" s="23"/>
      <c r="M86" s="23"/>
      <c r="N86" s="23"/>
      <c r="O86" s="23"/>
      <c r="P86" s="23"/>
      <c r="Q86" s="23"/>
      <c r="R86" s="23"/>
      <c r="S86" s="23"/>
      <c r="T86" s="23"/>
    </row>
    <row r="87" spans="1:20" outlineLevel="1" x14ac:dyDescent="0.3">
      <c r="A87" s="23"/>
      <c r="B87" s="23"/>
      <c r="C87" s="23"/>
      <c r="D87" s="23"/>
      <c r="E87" s="23"/>
      <c r="F87" s="23"/>
      <c r="G87" s="23"/>
      <c r="H87" s="23"/>
      <c r="I87" s="23"/>
      <c r="J87" s="23"/>
      <c r="K87" s="23"/>
      <c r="L87" s="23"/>
      <c r="M87" s="23"/>
      <c r="N87" s="23"/>
      <c r="O87" s="23"/>
      <c r="P87" s="23"/>
      <c r="Q87" s="23"/>
      <c r="R87" s="23"/>
      <c r="S87" s="23"/>
      <c r="T87" s="23"/>
    </row>
    <row r="88" spans="1:20" outlineLevel="1" x14ac:dyDescent="0.3">
      <c r="A88" s="23"/>
      <c r="B88" s="23"/>
      <c r="C88" s="23"/>
      <c r="D88" s="23"/>
      <c r="E88" s="23"/>
      <c r="F88" s="23"/>
      <c r="G88" s="23"/>
      <c r="H88" s="23"/>
      <c r="I88" s="23"/>
      <c r="J88" s="23"/>
      <c r="K88" s="23"/>
      <c r="L88" s="23"/>
      <c r="M88" s="23"/>
      <c r="N88" s="23"/>
      <c r="O88" s="23"/>
      <c r="P88" s="23"/>
      <c r="Q88" s="23"/>
      <c r="R88" s="23"/>
      <c r="S88" s="23"/>
      <c r="T88" s="23"/>
    </row>
    <row r="89" spans="1:20" outlineLevel="1" x14ac:dyDescent="0.3">
      <c r="A89" s="23"/>
      <c r="B89" s="23"/>
      <c r="C89" s="23"/>
      <c r="D89" s="23"/>
      <c r="E89" s="23"/>
      <c r="F89" s="23"/>
      <c r="G89" s="23"/>
      <c r="H89" s="23"/>
      <c r="I89" s="23"/>
      <c r="J89" s="23"/>
      <c r="K89" s="23"/>
      <c r="L89" s="23"/>
      <c r="M89" s="23"/>
      <c r="N89" s="23"/>
      <c r="O89" s="23"/>
      <c r="P89" s="23"/>
      <c r="Q89" s="23"/>
      <c r="R89" s="23"/>
      <c r="S89" s="23"/>
      <c r="T89" s="23"/>
    </row>
    <row r="90" spans="1:20" outlineLevel="1" x14ac:dyDescent="0.3">
      <c r="A90" s="23"/>
      <c r="B90" s="23"/>
      <c r="C90" s="23"/>
      <c r="D90" s="23"/>
      <c r="E90" s="23"/>
      <c r="F90" s="23"/>
      <c r="G90" s="23"/>
      <c r="H90" s="23"/>
      <c r="I90" s="23"/>
      <c r="J90" s="23"/>
      <c r="K90" s="23"/>
      <c r="L90" s="23"/>
      <c r="M90" s="23"/>
      <c r="N90" s="23"/>
      <c r="O90" s="23"/>
      <c r="P90" s="23"/>
      <c r="Q90" s="23"/>
      <c r="R90" s="23"/>
      <c r="S90" s="23"/>
      <c r="T90" s="23"/>
    </row>
    <row r="91" spans="1:20" outlineLevel="1" x14ac:dyDescent="0.3">
      <c r="A91" s="23"/>
      <c r="B91" s="23"/>
      <c r="C91" s="23"/>
      <c r="D91" s="23"/>
      <c r="E91" s="23"/>
      <c r="F91" s="23"/>
      <c r="G91" s="23"/>
      <c r="H91" s="23"/>
      <c r="I91" s="23"/>
      <c r="J91" s="23"/>
      <c r="K91" s="23"/>
      <c r="L91" s="23"/>
      <c r="M91" s="23"/>
      <c r="N91" s="23"/>
      <c r="O91" s="23"/>
      <c r="P91" s="23"/>
      <c r="Q91" s="23"/>
      <c r="R91" s="23"/>
      <c r="S91" s="23"/>
      <c r="T91" s="23"/>
    </row>
    <row r="92" spans="1:20" outlineLevel="1" x14ac:dyDescent="0.3">
      <c r="A92" s="23"/>
      <c r="B92" s="23"/>
      <c r="C92" s="23"/>
      <c r="D92" s="23"/>
      <c r="E92" s="23"/>
      <c r="F92" s="23"/>
      <c r="G92" s="23"/>
      <c r="H92" s="23"/>
      <c r="I92" s="23"/>
      <c r="J92" s="23"/>
      <c r="K92" s="23"/>
      <c r="L92" s="23"/>
      <c r="M92" s="23"/>
      <c r="N92" s="23"/>
      <c r="O92" s="23"/>
      <c r="P92" s="23"/>
      <c r="Q92" s="23"/>
      <c r="R92" s="23"/>
      <c r="S92" s="23"/>
      <c r="T92" s="23"/>
    </row>
    <row r="93" spans="1:20" outlineLevel="1" x14ac:dyDescent="0.3">
      <c r="A93" s="23"/>
      <c r="B93" s="23"/>
      <c r="C93" s="23"/>
      <c r="D93" s="23"/>
      <c r="E93" s="23"/>
      <c r="F93" s="23"/>
      <c r="G93" s="23"/>
      <c r="H93" s="23"/>
      <c r="I93" s="23"/>
      <c r="J93" s="23"/>
      <c r="K93" s="23"/>
      <c r="L93" s="23"/>
      <c r="M93" s="23"/>
      <c r="N93" s="23"/>
      <c r="O93" s="23"/>
      <c r="P93" s="23"/>
      <c r="Q93" s="23"/>
      <c r="R93" s="23"/>
      <c r="S93" s="23"/>
      <c r="T93" s="23"/>
    </row>
    <row r="94" spans="1:20" outlineLevel="1" x14ac:dyDescent="0.3">
      <c r="A94" s="23"/>
      <c r="B94" s="23"/>
      <c r="C94" s="23"/>
      <c r="D94" s="23"/>
      <c r="E94" s="23"/>
      <c r="F94" s="23"/>
      <c r="G94" s="23"/>
      <c r="H94" s="23"/>
      <c r="I94" s="23"/>
      <c r="J94" s="23"/>
      <c r="K94" s="23"/>
      <c r="L94" s="23"/>
      <c r="M94" s="23"/>
      <c r="N94" s="23"/>
      <c r="O94" s="23"/>
      <c r="P94" s="23"/>
      <c r="Q94" s="23"/>
      <c r="R94" s="23"/>
      <c r="S94" s="23"/>
      <c r="T94" s="23"/>
    </row>
    <row r="95" spans="1:20" outlineLevel="1" x14ac:dyDescent="0.3">
      <c r="A95" s="23"/>
      <c r="B95" s="23"/>
      <c r="C95" s="23"/>
      <c r="D95" s="23"/>
      <c r="E95" s="23"/>
      <c r="F95" s="23"/>
      <c r="G95" s="23"/>
      <c r="H95" s="23"/>
      <c r="I95" s="23"/>
      <c r="J95" s="23"/>
      <c r="K95" s="23"/>
      <c r="L95" s="23"/>
      <c r="M95" s="23"/>
      <c r="N95" s="23"/>
      <c r="O95" s="23"/>
      <c r="P95" s="23"/>
      <c r="Q95" s="23"/>
      <c r="R95" s="23"/>
      <c r="S95" s="23"/>
      <c r="T95" s="23"/>
    </row>
    <row r="96" spans="1:20" outlineLevel="1" x14ac:dyDescent="0.3">
      <c r="A96" s="23"/>
      <c r="B96" s="23"/>
      <c r="C96" s="23"/>
      <c r="D96" s="23"/>
      <c r="E96" s="23"/>
      <c r="F96" s="23"/>
      <c r="G96" s="23"/>
      <c r="H96" s="23"/>
      <c r="I96" s="23"/>
      <c r="J96" s="23"/>
      <c r="K96" s="23"/>
      <c r="L96" s="23"/>
      <c r="M96" s="23"/>
      <c r="N96" s="23"/>
      <c r="O96" s="23"/>
      <c r="P96" s="23"/>
      <c r="Q96" s="23"/>
      <c r="R96" s="23"/>
      <c r="S96" s="23"/>
      <c r="T96" s="23"/>
    </row>
    <row r="97" spans="1:20" outlineLevel="1" x14ac:dyDescent="0.3">
      <c r="A97" s="23"/>
      <c r="B97" s="23"/>
      <c r="C97" s="23"/>
      <c r="D97" s="23"/>
      <c r="E97" s="23"/>
      <c r="F97" s="23"/>
      <c r="G97" s="23"/>
      <c r="H97" s="23"/>
      <c r="I97" s="23"/>
      <c r="J97" s="23"/>
      <c r="K97" s="23"/>
      <c r="L97" s="23"/>
      <c r="M97" s="23"/>
      <c r="N97" s="23"/>
      <c r="O97" s="23"/>
      <c r="P97" s="23"/>
      <c r="Q97" s="23"/>
      <c r="R97" s="23"/>
      <c r="S97" s="23"/>
      <c r="T97" s="23"/>
    </row>
    <row r="98" spans="1:20" outlineLevel="1" x14ac:dyDescent="0.3">
      <c r="A98" s="23"/>
      <c r="B98" s="23"/>
      <c r="C98" s="23"/>
      <c r="D98" s="23"/>
      <c r="E98" s="23"/>
      <c r="F98" s="23"/>
      <c r="G98" s="23"/>
      <c r="H98" s="23"/>
      <c r="I98" s="23"/>
      <c r="J98" s="23"/>
      <c r="K98" s="23"/>
      <c r="L98" s="23"/>
      <c r="M98" s="23"/>
      <c r="N98" s="23"/>
      <c r="O98" s="23"/>
      <c r="P98" s="23"/>
      <c r="Q98" s="23"/>
      <c r="R98" s="23"/>
      <c r="S98" s="23"/>
      <c r="T98" s="23"/>
    </row>
    <row r="99" spans="1:20" outlineLevel="1" x14ac:dyDescent="0.3">
      <c r="A99" s="23"/>
      <c r="B99" s="23"/>
      <c r="C99" s="23"/>
      <c r="D99" s="23"/>
      <c r="E99" s="23"/>
      <c r="F99" s="23"/>
      <c r="G99" s="23"/>
      <c r="H99" s="23"/>
      <c r="I99" s="23"/>
      <c r="J99" s="23"/>
      <c r="K99" s="23"/>
      <c r="L99" s="23"/>
      <c r="M99" s="23"/>
      <c r="N99" s="23"/>
      <c r="O99" s="23"/>
      <c r="P99" s="23"/>
      <c r="Q99" s="23"/>
      <c r="R99" s="23"/>
      <c r="S99" s="23"/>
      <c r="T99" s="23"/>
    </row>
    <row r="100" spans="1:20" outlineLevel="1" x14ac:dyDescent="0.3">
      <c r="A100" s="23"/>
      <c r="B100" s="23"/>
      <c r="C100" s="23"/>
      <c r="D100" s="23"/>
      <c r="E100" s="23"/>
      <c r="F100" s="23"/>
      <c r="G100" s="23"/>
      <c r="H100" s="23"/>
      <c r="I100" s="23"/>
      <c r="J100" s="23"/>
      <c r="K100" s="23"/>
      <c r="L100" s="23"/>
      <c r="M100" s="23"/>
      <c r="N100" s="23"/>
      <c r="O100" s="23"/>
      <c r="P100" s="23"/>
      <c r="Q100" s="23"/>
      <c r="R100" s="23"/>
      <c r="S100" s="23"/>
      <c r="T100" s="23"/>
    </row>
    <row r="101" spans="1:20" outlineLevel="1" x14ac:dyDescent="0.3">
      <c r="A101" s="23"/>
      <c r="B101" s="23"/>
      <c r="C101" s="23"/>
      <c r="D101" s="23"/>
      <c r="E101" s="23"/>
      <c r="F101" s="23"/>
      <c r="G101" s="23"/>
      <c r="H101" s="23"/>
      <c r="I101" s="23"/>
      <c r="J101" s="23"/>
      <c r="K101" s="23"/>
      <c r="L101" s="23"/>
      <c r="M101" s="23"/>
      <c r="N101" s="23"/>
      <c r="O101" s="23"/>
      <c r="P101" s="23"/>
      <c r="Q101" s="23"/>
      <c r="R101" s="23"/>
      <c r="S101" s="23"/>
      <c r="T101" s="23"/>
    </row>
    <row r="102" spans="1:20" outlineLevel="1" x14ac:dyDescent="0.3">
      <c r="A102" s="23"/>
      <c r="B102" s="23"/>
      <c r="C102" s="23"/>
      <c r="D102" s="23"/>
      <c r="E102" s="23"/>
      <c r="F102" s="23"/>
      <c r="G102" s="23"/>
      <c r="H102" s="23"/>
      <c r="I102" s="23"/>
      <c r="J102" s="23"/>
      <c r="K102" s="23"/>
      <c r="L102" s="23"/>
      <c r="M102" s="23"/>
      <c r="N102" s="23"/>
      <c r="O102" s="23"/>
      <c r="P102" s="23"/>
      <c r="Q102" s="23"/>
      <c r="R102" s="23"/>
      <c r="S102" s="23"/>
      <c r="T102" s="23"/>
    </row>
    <row r="103" spans="1:20" ht="15.6" x14ac:dyDescent="0.3">
      <c r="A103" s="92" t="s">
        <v>46</v>
      </c>
      <c r="B103" s="23"/>
      <c r="C103" s="23"/>
      <c r="D103" s="23"/>
      <c r="E103" s="23"/>
      <c r="F103" s="23"/>
      <c r="G103" s="23"/>
      <c r="H103" s="23"/>
      <c r="I103" s="23"/>
      <c r="J103" s="23"/>
      <c r="K103" s="23"/>
      <c r="L103" s="23"/>
      <c r="M103" s="23"/>
      <c r="N103" s="23"/>
      <c r="O103" s="23"/>
      <c r="P103" s="23"/>
      <c r="Q103" s="23"/>
      <c r="R103" s="23"/>
      <c r="S103" s="23"/>
      <c r="T103" s="23"/>
    </row>
    <row r="104" spans="1:20" x14ac:dyDescent="0.3">
      <c r="A104" s="23"/>
      <c r="B104" s="23"/>
      <c r="C104" s="23"/>
      <c r="D104" s="23"/>
      <c r="E104" s="23"/>
      <c r="F104" s="23"/>
      <c r="G104" s="23"/>
      <c r="H104" s="23"/>
      <c r="I104" s="23"/>
      <c r="J104" s="23"/>
      <c r="K104" s="23"/>
      <c r="L104" s="23"/>
      <c r="M104" s="23"/>
      <c r="N104" s="23"/>
      <c r="O104" s="23"/>
      <c r="P104" s="23"/>
      <c r="Q104" s="23"/>
      <c r="R104" s="23"/>
      <c r="S104" s="23"/>
      <c r="T104" s="23"/>
    </row>
    <row r="105" spans="1:20" x14ac:dyDescent="0.3">
      <c r="A105" s="23"/>
      <c r="B105" s="23"/>
      <c r="C105" s="23"/>
      <c r="D105" s="23"/>
      <c r="E105" s="23"/>
      <c r="F105" s="23"/>
      <c r="G105" s="23"/>
      <c r="H105" s="23"/>
      <c r="I105" s="23"/>
      <c r="J105" s="23"/>
      <c r="K105" s="23"/>
      <c r="L105" s="23"/>
      <c r="M105" s="23"/>
      <c r="N105" s="23"/>
      <c r="O105" s="23"/>
      <c r="P105" s="23"/>
      <c r="Q105" s="23"/>
      <c r="R105" s="23"/>
      <c r="S105" s="23"/>
      <c r="T105" s="23"/>
    </row>
    <row r="106" spans="1:20" x14ac:dyDescent="0.3">
      <c r="A106" s="23"/>
      <c r="B106" s="23"/>
      <c r="C106" s="23"/>
      <c r="D106" s="23"/>
      <c r="E106" s="23"/>
      <c r="F106" s="93"/>
      <c r="G106" s="23"/>
      <c r="H106" s="23"/>
      <c r="I106" s="23"/>
      <c r="J106" s="23"/>
      <c r="K106" s="23"/>
      <c r="L106" s="23"/>
      <c r="M106" s="23"/>
      <c r="N106" s="23"/>
      <c r="O106" s="23"/>
      <c r="P106" s="23"/>
      <c r="Q106" s="23"/>
      <c r="R106" s="23"/>
      <c r="S106" s="23"/>
      <c r="T106" s="23"/>
    </row>
    <row r="107" spans="1:20" x14ac:dyDescent="0.3">
      <c r="A107" s="23"/>
      <c r="B107" s="23"/>
      <c r="C107" s="23"/>
      <c r="D107" s="23"/>
      <c r="E107" s="23"/>
      <c r="F107" s="94"/>
      <c r="G107" s="23"/>
      <c r="H107" s="23"/>
      <c r="I107" s="23"/>
      <c r="J107" s="23"/>
      <c r="K107" s="23"/>
      <c r="L107" s="23"/>
      <c r="M107" s="23"/>
      <c r="N107" s="23"/>
      <c r="O107" s="23"/>
      <c r="P107" s="23"/>
      <c r="Q107" s="23"/>
      <c r="R107" s="23"/>
      <c r="S107" s="23"/>
      <c r="T107" s="23"/>
    </row>
    <row r="108" spans="1:20" x14ac:dyDescent="0.3">
      <c r="A108" s="23"/>
      <c r="B108" s="23"/>
      <c r="C108" s="23"/>
      <c r="D108" s="23"/>
      <c r="E108" s="23"/>
      <c r="F108" s="23"/>
      <c r="G108" s="23"/>
      <c r="H108" s="23"/>
      <c r="I108" s="23"/>
      <c r="J108" s="23"/>
      <c r="K108" s="23"/>
      <c r="L108" s="23"/>
      <c r="M108" s="23"/>
      <c r="N108" s="23"/>
      <c r="O108" s="23"/>
      <c r="P108" s="23"/>
      <c r="Q108" s="23"/>
      <c r="R108" s="23"/>
      <c r="S108" s="23"/>
      <c r="T108" s="23"/>
    </row>
    <row r="109" spans="1:20" x14ac:dyDescent="0.3">
      <c r="A109" s="23"/>
      <c r="B109" s="23"/>
      <c r="C109" s="23"/>
      <c r="D109" s="23"/>
      <c r="E109" s="23"/>
      <c r="F109" s="23"/>
      <c r="G109" s="23"/>
      <c r="H109" s="23"/>
      <c r="I109" s="23"/>
      <c r="J109" s="23"/>
      <c r="K109" s="23"/>
      <c r="L109" s="23"/>
      <c r="M109" s="23"/>
      <c r="N109" s="23"/>
      <c r="O109" s="23"/>
      <c r="P109" s="23"/>
      <c r="Q109" s="23"/>
      <c r="R109" s="23"/>
      <c r="S109" s="23"/>
      <c r="T109" s="23"/>
    </row>
    <row r="110" spans="1:20" x14ac:dyDescent="0.3">
      <c r="A110" s="23"/>
      <c r="B110" s="23"/>
      <c r="C110" s="23"/>
      <c r="D110" s="23"/>
      <c r="E110" s="23"/>
      <c r="F110" s="23"/>
      <c r="G110" s="23"/>
      <c r="H110" s="23"/>
      <c r="I110" s="23"/>
      <c r="J110" s="23"/>
      <c r="K110" s="23"/>
      <c r="L110" s="23"/>
      <c r="M110" s="23"/>
      <c r="N110" s="23"/>
      <c r="O110" s="23"/>
      <c r="P110" s="23"/>
      <c r="Q110" s="23"/>
      <c r="R110" s="23"/>
      <c r="S110" s="23"/>
      <c r="T110" s="23"/>
    </row>
    <row r="111" spans="1:20" x14ac:dyDescent="0.3">
      <c r="A111" s="23"/>
      <c r="B111" s="23"/>
      <c r="C111" s="23"/>
      <c r="D111" s="23"/>
      <c r="E111" s="23"/>
      <c r="F111" s="23"/>
      <c r="G111" s="23"/>
      <c r="H111" s="23"/>
      <c r="I111" s="23"/>
      <c r="J111" s="23"/>
      <c r="K111" s="23"/>
      <c r="L111" s="23"/>
      <c r="M111" s="23"/>
      <c r="N111" s="23"/>
      <c r="O111" s="23"/>
      <c r="P111" s="23"/>
      <c r="Q111" s="23"/>
      <c r="R111" s="23"/>
      <c r="S111" s="23"/>
      <c r="T111" s="23"/>
    </row>
    <row r="112" spans="1:20" x14ac:dyDescent="0.3">
      <c r="A112" s="23"/>
      <c r="B112" s="23"/>
      <c r="C112" s="23"/>
      <c r="D112" s="23"/>
      <c r="E112" s="23"/>
      <c r="F112" s="23"/>
      <c r="G112" s="23"/>
      <c r="H112" s="23"/>
      <c r="I112" s="23"/>
      <c r="J112" s="23"/>
      <c r="K112" s="23"/>
      <c r="L112" s="23"/>
      <c r="M112" s="23"/>
      <c r="N112" s="23"/>
      <c r="O112" s="23"/>
      <c r="P112" s="23"/>
      <c r="Q112" s="23"/>
      <c r="R112" s="23"/>
      <c r="S112" s="23"/>
      <c r="T112" s="23"/>
    </row>
    <row r="113" spans="1:20" x14ac:dyDescent="0.3">
      <c r="A113" s="23"/>
      <c r="B113" s="23"/>
      <c r="C113" s="23"/>
      <c r="D113" s="23"/>
      <c r="E113" s="23"/>
      <c r="F113" s="23"/>
      <c r="G113" s="23"/>
      <c r="H113" s="23"/>
      <c r="I113" s="23"/>
      <c r="J113" s="23"/>
      <c r="K113" s="23"/>
      <c r="L113" s="23"/>
      <c r="M113" s="23"/>
      <c r="N113" s="23"/>
      <c r="O113" s="23"/>
      <c r="P113" s="23"/>
      <c r="Q113" s="23"/>
      <c r="R113" s="23"/>
      <c r="S113" s="23"/>
      <c r="T113" s="23"/>
    </row>
    <row r="114" spans="1:20" x14ac:dyDescent="0.3">
      <c r="A114" s="23"/>
      <c r="B114" s="23"/>
      <c r="C114" s="23"/>
      <c r="D114" s="23"/>
      <c r="E114" s="23"/>
      <c r="F114" s="23"/>
      <c r="G114" s="23"/>
      <c r="H114" s="23"/>
      <c r="I114" s="23"/>
      <c r="J114" s="23"/>
      <c r="K114" s="23"/>
      <c r="L114" s="23"/>
      <c r="M114" s="23"/>
      <c r="N114" s="23"/>
      <c r="O114" s="23"/>
      <c r="P114" s="23"/>
      <c r="Q114" s="23"/>
      <c r="R114" s="23"/>
      <c r="S114" s="23"/>
      <c r="T114" s="23"/>
    </row>
    <row r="115" spans="1:20" x14ac:dyDescent="0.3">
      <c r="A115" s="23"/>
      <c r="B115" s="23"/>
      <c r="C115" s="23"/>
      <c r="D115" s="23"/>
      <c r="E115" s="23"/>
      <c r="F115" s="23"/>
      <c r="G115" s="23"/>
      <c r="H115" s="23"/>
      <c r="I115" s="23"/>
      <c r="J115" s="23"/>
      <c r="K115" s="23"/>
      <c r="L115" s="23"/>
      <c r="M115" s="23"/>
      <c r="N115" s="23"/>
      <c r="O115" s="23"/>
      <c r="P115" s="23"/>
      <c r="Q115" s="23"/>
      <c r="R115" s="23"/>
      <c r="S115" s="23"/>
      <c r="T115" s="23"/>
    </row>
    <row r="116" spans="1:20" x14ac:dyDescent="0.3">
      <c r="A116" s="23"/>
      <c r="B116" s="23"/>
      <c r="C116" s="23"/>
      <c r="D116" s="23"/>
      <c r="E116" s="23"/>
      <c r="F116" s="23"/>
      <c r="G116" s="23"/>
      <c r="H116" s="23"/>
      <c r="I116" s="23"/>
      <c r="J116" s="23"/>
      <c r="K116" s="23"/>
      <c r="L116" s="23"/>
      <c r="M116" s="23"/>
      <c r="N116" s="23"/>
      <c r="O116" s="23"/>
      <c r="P116" s="23"/>
      <c r="Q116" s="23"/>
      <c r="R116" s="23"/>
      <c r="S116" s="23"/>
      <c r="T116" s="23"/>
    </row>
    <row r="117" spans="1:20" x14ac:dyDescent="0.3">
      <c r="A117" s="23"/>
      <c r="B117" s="23"/>
      <c r="C117" s="23"/>
      <c r="D117" s="23"/>
      <c r="E117" s="23"/>
      <c r="F117" s="23"/>
      <c r="G117" s="23"/>
      <c r="H117" s="23"/>
      <c r="I117" s="23"/>
      <c r="J117" s="23"/>
      <c r="K117" s="23"/>
      <c r="L117" s="23"/>
      <c r="M117" s="23"/>
      <c r="N117" s="23"/>
      <c r="O117" s="23"/>
      <c r="P117" s="23"/>
      <c r="Q117" s="23"/>
      <c r="R117" s="23"/>
      <c r="S117" s="23"/>
      <c r="T117" s="23"/>
    </row>
    <row r="118" spans="1:20" x14ac:dyDescent="0.3">
      <c r="A118" s="23"/>
      <c r="B118" s="23"/>
      <c r="C118" s="23"/>
      <c r="D118" s="23"/>
      <c r="E118" s="23"/>
      <c r="F118" s="23"/>
      <c r="G118" s="23"/>
      <c r="H118" s="23"/>
      <c r="I118" s="23"/>
      <c r="J118" s="23"/>
      <c r="K118" s="23"/>
      <c r="L118" s="23"/>
      <c r="M118" s="23"/>
      <c r="N118" s="23"/>
      <c r="O118" s="23"/>
      <c r="P118" s="23"/>
      <c r="Q118" s="23"/>
      <c r="R118" s="23"/>
      <c r="S118" s="23"/>
      <c r="T118" s="23"/>
    </row>
    <row r="119" spans="1:20" x14ac:dyDescent="0.3">
      <c r="A119" s="23"/>
      <c r="B119" s="23"/>
      <c r="C119" s="23"/>
      <c r="D119" s="23"/>
      <c r="E119" s="23"/>
      <c r="F119" s="23"/>
      <c r="G119" s="23"/>
      <c r="H119" s="23"/>
      <c r="I119" s="23"/>
      <c r="J119" s="23"/>
      <c r="K119" s="23"/>
      <c r="L119" s="23"/>
      <c r="M119" s="23"/>
      <c r="N119" s="23"/>
      <c r="O119" s="23"/>
      <c r="P119" s="23"/>
      <c r="Q119" s="23"/>
      <c r="R119" s="23"/>
      <c r="S119" s="23"/>
      <c r="T119" s="23"/>
    </row>
    <row r="120" spans="1:20" x14ac:dyDescent="0.3">
      <c r="A120" s="23"/>
      <c r="B120" s="23"/>
      <c r="C120" s="23"/>
      <c r="D120" s="23"/>
      <c r="E120" s="23"/>
      <c r="F120" s="23"/>
      <c r="G120" s="23"/>
      <c r="H120" s="23"/>
      <c r="I120" s="23"/>
      <c r="J120" s="23"/>
      <c r="K120" s="23"/>
      <c r="L120" s="23"/>
      <c r="M120" s="23"/>
      <c r="N120" s="23"/>
      <c r="O120" s="23"/>
      <c r="P120" s="23"/>
      <c r="Q120" s="23"/>
      <c r="R120" s="23"/>
      <c r="S120" s="23"/>
      <c r="T120" s="23"/>
    </row>
    <row r="121" spans="1:20" x14ac:dyDescent="0.3">
      <c r="A121" s="23"/>
      <c r="B121" s="23"/>
      <c r="C121" s="23"/>
      <c r="D121" s="23"/>
      <c r="E121" s="23"/>
      <c r="F121" s="23"/>
      <c r="G121" s="23"/>
      <c r="H121" s="23"/>
      <c r="I121" s="23"/>
      <c r="J121" s="23"/>
      <c r="K121" s="23"/>
      <c r="L121" s="23"/>
      <c r="M121" s="23"/>
      <c r="N121" s="23"/>
      <c r="O121" s="23"/>
      <c r="P121" s="23"/>
      <c r="Q121" s="23"/>
      <c r="R121" s="23"/>
      <c r="S121" s="23"/>
      <c r="T121" s="23"/>
    </row>
    <row r="122" spans="1:20" x14ac:dyDescent="0.3">
      <c r="A122" s="23"/>
      <c r="B122" s="23"/>
      <c r="C122" s="23"/>
      <c r="D122" s="23"/>
      <c r="E122" s="23"/>
      <c r="F122" s="23"/>
      <c r="G122" s="23"/>
      <c r="H122" s="23"/>
      <c r="I122" s="23"/>
      <c r="J122" s="23"/>
      <c r="K122" s="23"/>
      <c r="L122" s="23"/>
      <c r="M122" s="23"/>
      <c r="N122" s="23"/>
      <c r="O122" s="23"/>
      <c r="P122" s="23"/>
      <c r="Q122" s="23"/>
      <c r="R122" s="23"/>
      <c r="S122" s="23"/>
      <c r="T122" s="23"/>
    </row>
    <row r="123" spans="1:20" x14ac:dyDescent="0.3">
      <c r="A123" s="23"/>
      <c r="B123" s="23"/>
      <c r="C123" s="23"/>
      <c r="D123" s="23"/>
      <c r="E123" s="23"/>
      <c r="F123" s="23"/>
      <c r="G123" s="23"/>
      <c r="H123" s="23"/>
      <c r="I123" s="23"/>
      <c r="J123" s="23"/>
      <c r="K123" s="23"/>
      <c r="L123" s="23"/>
      <c r="M123" s="23"/>
      <c r="N123" s="23"/>
      <c r="O123" s="23"/>
      <c r="P123" s="23"/>
      <c r="Q123" s="23"/>
      <c r="R123" s="23"/>
      <c r="S123" s="23"/>
      <c r="T123" s="23"/>
    </row>
    <row r="124" spans="1:20" x14ac:dyDescent="0.3">
      <c r="A124" s="23"/>
      <c r="B124" s="23"/>
      <c r="C124" s="23"/>
      <c r="D124" s="23"/>
      <c r="E124" s="23"/>
      <c r="F124" s="23"/>
      <c r="G124" s="23"/>
      <c r="H124" s="23"/>
      <c r="I124" s="23"/>
      <c r="J124" s="23"/>
      <c r="K124" s="23"/>
      <c r="L124" s="23"/>
      <c r="M124" s="23"/>
      <c r="N124" s="23"/>
      <c r="O124" s="23"/>
      <c r="P124" s="23"/>
      <c r="Q124" s="23"/>
      <c r="R124" s="23"/>
      <c r="S124" s="23"/>
      <c r="T124" s="23"/>
    </row>
    <row r="125" spans="1:20" x14ac:dyDescent="0.3">
      <c r="A125" s="23"/>
      <c r="B125" s="23"/>
      <c r="C125" s="23"/>
      <c r="D125" s="23"/>
      <c r="E125" s="23"/>
      <c r="F125" s="23"/>
      <c r="G125" s="23"/>
      <c r="H125" s="23"/>
      <c r="I125" s="23"/>
      <c r="J125" s="23"/>
      <c r="K125" s="23"/>
      <c r="L125" s="23"/>
      <c r="M125" s="23"/>
      <c r="N125" s="23"/>
      <c r="O125" s="23"/>
      <c r="P125" s="23"/>
      <c r="Q125" s="23"/>
      <c r="R125" s="23"/>
      <c r="S125" s="23"/>
      <c r="T125" s="23"/>
    </row>
    <row r="126" spans="1:20" x14ac:dyDescent="0.3">
      <c r="A126" s="23"/>
      <c r="B126" s="23"/>
      <c r="C126" s="23"/>
      <c r="D126" s="23"/>
      <c r="E126" s="23"/>
      <c r="F126" s="23"/>
      <c r="G126" s="23"/>
      <c r="H126" s="23"/>
      <c r="I126" s="23"/>
      <c r="J126" s="23"/>
      <c r="K126" s="23"/>
      <c r="L126" s="23"/>
      <c r="M126" s="23"/>
      <c r="N126" s="23"/>
      <c r="O126" s="23"/>
      <c r="P126" s="23"/>
      <c r="Q126" s="23"/>
      <c r="R126" s="23"/>
      <c r="S126" s="23"/>
      <c r="T126" s="23"/>
    </row>
    <row r="127" spans="1:20" x14ac:dyDescent="0.3">
      <c r="A127" s="23"/>
      <c r="B127" s="23"/>
      <c r="C127" s="23"/>
      <c r="D127" s="23"/>
      <c r="E127" s="23"/>
      <c r="F127" s="23"/>
      <c r="G127" s="23"/>
      <c r="H127" s="23"/>
      <c r="I127" s="23"/>
      <c r="J127" s="23"/>
      <c r="K127" s="23"/>
      <c r="L127" s="23"/>
      <c r="M127" s="23"/>
      <c r="N127" s="23"/>
      <c r="O127" s="23"/>
      <c r="P127" s="23"/>
      <c r="Q127" s="23"/>
      <c r="R127" s="23"/>
      <c r="S127" s="23"/>
      <c r="T127" s="23"/>
    </row>
    <row r="128" spans="1:20" x14ac:dyDescent="0.3">
      <c r="A128" s="23"/>
      <c r="B128" s="23"/>
      <c r="C128" s="23"/>
      <c r="D128" s="23"/>
      <c r="E128" s="23"/>
      <c r="F128" s="23"/>
      <c r="G128" s="23"/>
      <c r="H128" s="23"/>
      <c r="I128" s="23"/>
      <c r="J128" s="23"/>
      <c r="K128" s="23"/>
      <c r="L128" s="23"/>
      <c r="M128" s="23"/>
      <c r="N128" s="23"/>
      <c r="O128" s="23"/>
      <c r="P128" s="23"/>
      <c r="Q128" s="23"/>
      <c r="R128" s="23"/>
      <c r="S128" s="23"/>
      <c r="T128" s="23"/>
    </row>
    <row r="129" spans="1:20" x14ac:dyDescent="0.3">
      <c r="A129" s="23"/>
      <c r="B129" s="23"/>
      <c r="C129" s="23"/>
      <c r="D129" s="23"/>
      <c r="E129" s="23"/>
      <c r="F129" s="23"/>
      <c r="G129" s="23"/>
      <c r="H129" s="23"/>
      <c r="I129" s="23"/>
      <c r="J129" s="23"/>
      <c r="K129" s="23"/>
      <c r="L129" s="23"/>
      <c r="M129" s="23"/>
      <c r="N129" s="23"/>
      <c r="O129" s="23"/>
      <c r="P129" s="23"/>
      <c r="Q129" s="23"/>
      <c r="R129" s="23"/>
      <c r="S129" s="23"/>
      <c r="T129" s="23"/>
    </row>
    <row r="130" spans="1:20" x14ac:dyDescent="0.3">
      <c r="A130" s="23"/>
      <c r="B130" s="23"/>
      <c r="C130" s="23"/>
      <c r="D130" s="23"/>
      <c r="E130" s="23"/>
      <c r="F130" s="23"/>
      <c r="G130" s="23"/>
      <c r="H130" s="23"/>
      <c r="I130" s="23"/>
      <c r="J130" s="23"/>
      <c r="K130" s="23"/>
      <c r="L130" s="23"/>
      <c r="M130" s="23"/>
      <c r="N130" s="23"/>
      <c r="O130" s="23"/>
      <c r="P130" s="23"/>
      <c r="Q130" s="23"/>
      <c r="R130" s="23"/>
      <c r="S130" s="23"/>
      <c r="T130" s="23"/>
    </row>
    <row r="131" spans="1:20" x14ac:dyDescent="0.3">
      <c r="A131" s="23"/>
      <c r="B131" s="23"/>
      <c r="C131" s="23"/>
      <c r="D131" s="23"/>
      <c r="E131" s="23"/>
      <c r="F131" s="23"/>
      <c r="G131" s="23"/>
      <c r="H131" s="23"/>
      <c r="I131" s="23"/>
      <c r="J131" s="23"/>
      <c r="K131" s="23"/>
      <c r="L131" s="23"/>
      <c r="M131" s="23"/>
      <c r="N131" s="23"/>
      <c r="O131" s="23"/>
      <c r="P131" s="23"/>
      <c r="Q131" s="23"/>
      <c r="R131" s="23"/>
      <c r="S131" s="23"/>
      <c r="T131" s="23"/>
    </row>
    <row r="132" spans="1:20" x14ac:dyDescent="0.3">
      <c r="A132" s="23"/>
      <c r="B132" s="23"/>
      <c r="C132" s="23"/>
      <c r="D132" s="23"/>
      <c r="E132" s="23"/>
      <c r="F132" s="23"/>
      <c r="G132" s="23"/>
      <c r="H132" s="23"/>
      <c r="I132" s="23"/>
      <c r="J132" s="23"/>
      <c r="K132" s="23"/>
      <c r="L132" s="23"/>
      <c r="M132" s="23"/>
      <c r="N132" s="23"/>
      <c r="O132" s="23"/>
      <c r="P132" s="23"/>
      <c r="Q132" s="23"/>
      <c r="R132" s="23"/>
      <c r="S132" s="23"/>
      <c r="T132" s="23"/>
    </row>
    <row r="133" spans="1:20" x14ac:dyDescent="0.3">
      <c r="A133" s="23"/>
      <c r="B133" s="23"/>
      <c r="C133" s="23"/>
      <c r="D133" s="23"/>
      <c r="E133" s="23"/>
      <c r="F133" s="23"/>
      <c r="G133" s="23"/>
      <c r="H133" s="23"/>
      <c r="I133" s="23"/>
      <c r="J133" s="23"/>
      <c r="K133" s="23"/>
      <c r="L133" s="23"/>
      <c r="M133" s="23"/>
      <c r="N133" s="23"/>
      <c r="O133" s="23"/>
      <c r="P133" s="23"/>
      <c r="Q133" s="23"/>
      <c r="R133" s="23"/>
      <c r="S133" s="23"/>
      <c r="T133" s="23"/>
    </row>
    <row r="134" spans="1:20" x14ac:dyDescent="0.3">
      <c r="A134" s="23"/>
      <c r="B134" s="23"/>
      <c r="C134" s="23"/>
      <c r="D134" s="23"/>
      <c r="E134" s="23"/>
      <c r="F134" s="23"/>
      <c r="G134" s="23"/>
      <c r="H134" s="23"/>
      <c r="I134" s="23"/>
      <c r="J134" s="23"/>
      <c r="K134" s="23"/>
      <c r="L134" s="23"/>
      <c r="M134" s="23"/>
      <c r="N134" s="23"/>
      <c r="O134" s="23"/>
      <c r="P134" s="23"/>
      <c r="Q134" s="23"/>
      <c r="R134" s="23"/>
      <c r="S134" s="23"/>
      <c r="T134" s="23"/>
    </row>
    <row r="135" spans="1:20" x14ac:dyDescent="0.3">
      <c r="A135" s="23"/>
      <c r="B135" s="23"/>
      <c r="C135" s="23"/>
      <c r="D135" s="23"/>
      <c r="E135" s="23"/>
      <c r="F135" s="23"/>
      <c r="G135" s="23"/>
      <c r="H135" s="23"/>
      <c r="I135" s="23"/>
      <c r="J135" s="23"/>
      <c r="K135" s="23"/>
      <c r="L135" s="23"/>
      <c r="M135" s="23"/>
      <c r="N135" s="23"/>
      <c r="O135" s="23"/>
      <c r="P135" s="23"/>
      <c r="Q135" s="23"/>
      <c r="R135" s="23"/>
      <c r="S135" s="23"/>
      <c r="T135" s="23"/>
    </row>
    <row r="136" spans="1:20" x14ac:dyDescent="0.3">
      <c r="A136" s="23"/>
      <c r="B136" s="23"/>
      <c r="C136" s="23"/>
      <c r="D136" s="23"/>
      <c r="E136" s="23"/>
      <c r="F136" s="23"/>
      <c r="G136" s="23"/>
      <c r="H136" s="23"/>
      <c r="I136" s="23"/>
      <c r="J136" s="23"/>
      <c r="K136" s="23"/>
      <c r="L136" s="23"/>
      <c r="M136" s="23"/>
      <c r="N136" s="23"/>
      <c r="O136" s="23"/>
      <c r="P136" s="23"/>
      <c r="Q136" s="23"/>
      <c r="R136" s="23"/>
      <c r="S136" s="23"/>
      <c r="T136" s="23"/>
    </row>
    <row r="137" spans="1:20" x14ac:dyDescent="0.3">
      <c r="A137" s="23"/>
      <c r="B137" s="23"/>
      <c r="C137" s="23"/>
      <c r="D137" s="23"/>
      <c r="E137" s="23"/>
      <c r="F137" s="23"/>
      <c r="G137" s="23"/>
      <c r="H137" s="23"/>
      <c r="I137" s="23"/>
      <c r="J137" s="23"/>
      <c r="K137" s="23"/>
      <c r="L137" s="23"/>
      <c r="M137" s="23"/>
      <c r="N137" s="23"/>
      <c r="O137" s="23"/>
      <c r="P137" s="23"/>
      <c r="Q137" s="23"/>
      <c r="R137" s="23"/>
      <c r="S137" s="23"/>
      <c r="T137" s="23"/>
    </row>
    <row r="138" spans="1:20" x14ac:dyDescent="0.3">
      <c r="A138" s="23"/>
      <c r="B138" s="23"/>
      <c r="C138" s="23"/>
      <c r="D138" s="23"/>
      <c r="E138" s="23"/>
      <c r="F138" s="23"/>
      <c r="G138" s="23"/>
      <c r="H138" s="23"/>
      <c r="I138" s="23"/>
      <c r="J138" s="23"/>
      <c r="K138" s="23"/>
      <c r="L138" s="23"/>
      <c r="M138" s="23"/>
      <c r="N138" s="23"/>
      <c r="O138" s="23"/>
      <c r="P138" s="23"/>
      <c r="Q138" s="23"/>
      <c r="R138" s="23"/>
      <c r="S138" s="23"/>
      <c r="T138" s="23"/>
    </row>
    <row r="139" spans="1:20" x14ac:dyDescent="0.3">
      <c r="A139" s="23"/>
      <c r="B139" s="23"/>
      <c r="C139" s="23"/>
      <c r="D139" s="23"/>
      <c r="E139" s="23"/>
      <c r="F139" s="23"/>
      <c r="G139" s="23"/>
      <c r="H139" s="23"/>
      <c r="I139" s="23"/>
      <c r="J139" s="23"/>
      <c r="K139" s="23"/>
      <c r="L139" s="23"/>
      <c r="M139" s="23"/>
      <c r="N139" s="23"/>
      <c r="O139" s="23"/>
      <c r="P139" s="23"/>
      <c r="Q139" s="23"/>
      <c r="R139" s="23"/>
      <c r="S139" s="23"/>
      <c r="T139" s="23"/>
    </row>
    <row r="140" spans="1:20" x14ac:dyDescent="0.3">
      <c r="A140" s="23"/>
      <c r="B140" s="23"/>
      <c r="C140" s="23"/>
      <c r="D140" s="23"/>
      <c r="E140" s="23"/>
      <c r="F140" s="23"/>
      <c r="G140" s="23"/>
      <c r="H140" s="23"/>
      <c r="I140" s="23"/>
      <c r="J140" s="23"/>
      <c r="K140" s="23"/>
      <c r="L140" s="23"/>
      <c r="M140" s="23"/>
      <c r="N140" s="23"/>
      <c r="O140" s="23"/>
      <c r="P140" s="23"/>
      <c r="Q140" s="23"/>
      <c r="R140" s="23"/>
      <c r="S140" s="23"/>
      <c r="T140" s="23"/>
    </row>
    <row r="141" spans="1:20" x14ac:dyDescent="0.3">
      <c r="A141" s="23"/>
      <c r="B141" s="23"/>
      <c r="C141" s="23"/>
      <c r="D141" s="23"/>
      <c r="E141" s="23"/>
      <c r="F141" s="23"/>
      <c r="G141" s="23"/>
      <c r="H141" s="23"/>
      <c r="I141" s="23"/>
      <c r="J141" s="23"/>
      <c r="K141" s="23"/>
      <c r="L141" s="23"/>
      <c r="M141" s="23"/>
      <c r="N141" s="23"/>
      <c r="O141" s="23"/>
      <c r="P141" s="23"/>
      <c r="Q141" s="23"/>
      <c r="R141" s="23"/>
      <c r="S141" s="23"/>
      <c r="T141" s="23"/>
    </row>
    <row r="142" spans="1:20" x14ac:dyDescent="0.3">
      <c r="A142" s="23"/>
      <c r="B142" s="23"/>
      <c r="C142" s="23"/>
      <c r="D142" s="23"/>
      <c r="E142" s="23"/>
      <c r="F142" s="23"/>
      <c r="G142" s="23"/>
      <c r="H142" s="23"/>
      <c r="I142" s="23"/>
      <c r="J142" s="23"/>
      <c r="K142" s="23"/>
      <c r="L142" s="23"/>
      <c r="M142" s="23"/>
      <c r="N142" s="23"/>
      <c r="O142" s="23"/>
      <c r="P142" s="23"/>
      <c r="Q142" s="23"/>
      <c r="R142" s="23"/>
      <c r="S142" s="23"/>
      <c r="T142" s="23"/>
    </row>
    <row r="143" spans="1:20" x14ac:dyDescent="0.3">
      <c r="A143" s="23"/>
      <c r="B143" s="23"/>
      <c r="C143" s="23"/>
      <c r="D143" s="23"/>
      <c r="E143" s="23"/>
      <c r="F143" s="23"/>
      <c r="G143" s="23"/>
      <c r="H143" s="23"/>
      <c r="I143" s="23"/>
      <c r="J143" s="23"/>
      <c r="K143" s="23"/>
      <c r="L143" s="23"/>
      <c r="M143" s="23"/>
      <c r="N143" s="23"/>
      <c r="O143" s="23"/>
      <c r="P143" s="23"/>
      <c r="Q143" s="23"/>
      <c r="R143" s="23"/>
      <c r="S143" s="23"/>
      <c r="T143" s="23"/>
    </row>
    <row r="144" spans="1:20" x14ac:dyDescent="0.3">
      <c r="A144" s="23"/>
      <c r="B144" s="23"/>
      <c r="C144" s="23"/>
      <c r="D144" s="23"/>
      <c r="E144" s="23"/>
      <c r="F144" s="23"/>
      <c r="G144" s="23"/>
      <c r="H144" s="23"/>
      <c r="I144" s="23"/>
      <c r="J144" s="23"/>
      <c r="K144" s="23"/>
      <c r="L144" s="23"/>
      <c r="M144" s="23"/>
      <c r="N144" s="23"/>
      <c r="O144" s="23"/>
      <c r="P144" s="23"/>
      <c r="Q144" s="23"/>
      <c r="R144" s="23"/>
      <c r="S144" s="23"/>
      <c r="T144" s="23"/>
    </row>
    <row r="145" spans="1:20" x14ac:dyDescent="0.3">
      <c r="A145" s="23"/>
      <c r="B145" s="23"/>
      <c r="C145" s="23"/>
      <c r="D145" s="23"/>
      <c r="E145" s="23"/>
      <c r="F145" s="23"/>
      <c r="G145" s="23"/>
      <c r="H145" s="23"/>
      <c r="I145" s="23"/>
      <c r="J145" s="23"/>
      <c r="K145" s="23"/>
      <c r="L145" s="23"/>
      <c r="M145" s="23"/>
      <c r="N145" s="23"/>
      <c r="O145" s="23"/>
      <c r="P145" s="23"/>
      <c r="Q145" s="23"/>
      <c r="R145" s="23"/>
      <c r="S145" s="23"/>
      <c r="T145" s="23"/>
    </row>
    <row r="146" spans="1:20" x14ac:dyDescent="0.3">
      <c r="A146" s="23"/>
      <c r="B146" s="23"/>
      <c r="C146" s="23"/>
      <c r="D146" s="23"/>
      <c r="E146" s="23"/>
      <c r="F146" s="23"/>
      <c r="G146" s="23"/>
      <c r="H146" s="23"/>
      <c r="I146" s="23"/>
      <c r="J146" s="23"/>
      <c r="K146" s="23"/>
      <c r="L146" s="23"/>
      <c r="M146" s="23"/>
      <c r="N146" s="23"/>
      <c r="O146" s="23"/>
      <c r="P146" s="23"/>
      <c r="Q146" s="23"/>
      <c r="R146" s="23"/>
      <c r="S146" s="23"/>
      <c r="T146" s="23"/>
    </row>
    <row r="147" spans="1:20" x14ac:dyDescent="0.3">
      <c r="A147" s="23"/>
      <c r="B147" s="23"/>
      <c r="C147" s="23"/>
      <c r="D147" s="23"/>
      <c r="E147" s="23"/>
      <c r="F147" s="23"/>
      <c r="G147" s="23"/>
      <c r="H147" s="23"/>
      <c r="I147" s="23"/>
      <c r="J147" s="23"/>
      <c r="K147" s="23"/>
      <c r="L147" s="23"/>
      <c r="M147" s="23"/>
      <c r="N147" s="23"/>
      <c r="O147" s="23"/>
      <c r="P147" s="23"/>
      <c r="Q147" s="23"/>
      <c r="R147" s="23"/>
      <c r="S147" s="23"/>
      <c r="T147" s="23"/>
    </row>
    <row r="148" spans="1:20" x14ac:dyDescent="0.3">
      <c r="A148" s="23"/>
      <c r="B148" s="23"/>
      <c r="C148" s="23"/>
      <c r="D148" s="23"/>
      <c r="E148" s="23"/>
      <c r="F148" s="23"/>
      <c r="G148" s="23"/>
      <c r="H148" s="23"/>
      <c r="I148" s="23"/>
      <c r="J148" s="23"/>
      <c r="K148" s="23"/>
      <c r="L148" s="23"/>
      <c r="M148" s="23"/>
      <c r="N148" s="23"/>
      <c r="O148" s="23"/>
      <c r="P148" s="23"/>
      <c r="Q148" s="23"/>
      <c r="R148" s="23"/>
      <c r="S148" s="23"/>
      <c r="T148" s="23"/>
    </row>
    <row r="149" spans="1:20" x14ac:dyDescent="0.3">
      <c r="A149" s="23"/>
      <c r="B149" s="23"/>
      <c r="C149" s="23"/>
      <c r="D149" s="23"/>
      <c r="E149" s="23"/>
      <c r="F149" s="23"/>
      <c r="G149" s="23"/>
      <c r="H149" s="23"/>
      <c r="I149" s="23"/>
      <c r="J149" s="23"/>
      <c r="K149" s="23"/>
      <c r="L149" s="23"/>
      <c r="M149" s="23"/>
      <c r="N149" s="23"/>
      <c r="O149" s="23"/>
      <c r="P149" s="23"/>
      <c r="Q149" s="23"/>
      <c r="R149" s="23"/>
      <c r="S149" s="23"/>
      <c r="T149" s="23"/>
    </row>
    <row r="150" spans="1:20" x14ac:dyDescent="0.3">
      <c r="A150" s="23"/>
      <c r="B150" s="23"/>
      <c r="C150" s="23"/>
      <c r="D150" s="23"/>
      <c r="E150" s="23"/>
      <c r="F150" s="23"/>
      <c r="G150" s="23"/>
      <c r="H150" s="23"/>
      <c r="I150" s="23"/>
      <c r="J150" s="23"/>
      <c r="K150" s="23"/>
      <c r="L150" s="23"/>
      <c r="M150" s="23"/>
      <c r="N150" s="23"/>
      <c r="O150" s="23"/>
      <c r="P150" s="23"/>
      <c r="Q150" s="23"/>
      <c r="R150" s="23"/>
      <c r="S150" s="23"/>
      <c r="T150" s="23"/>
    </row>
    <row r="151" spans="1:20" x14ac:dyDescent="0.3">
      <c r="A151" s="23"/>
      <c r="B151" s="23"/>
      <c r="C151" s="23"/>
      <c r="D151" s="23"/>
      <c r="E151" s="23"/>
      <c r="F151" s="23"/>
      <c r="G151" s="23"/>
      <c r="H151" s="23"/>
      <c r="I151" s="23"/>
      <c r="J151" s="23"/>
      <c r="K151" s="23"/>
      <c r="L151" s="23"/>
      <c r="M151" s="23"/>
      <c r="N151" s="23"/>
      <c r="O151" s="23"/>
      <c r="P151" s="23"/>
      <c r="Q151" s="23"/>
      <c r="R151" s="23"/>
      <c r="S151" s="23"/>
      <c r="T151" s="23"/>
    </row>
    <row r="152" spans="1:20" x14ac:dyDescent="0.3">
      <c r="A152" s="23"/>
      <c r="B152" s="23"/>
      <c r="C152" s="23"/>
      <c r="D152" s="23"/>
      <c r="E152" s="23"/>
      <c r="F152" s="23"/>
      <c r="G152" s="23"/>
      <c r="H152" s="23"/>
      <c r="I152" s="23"/>
      <c r="J152" s="23"/>
      <c r="K152" s="23"/>
      <c r="L152" s="23"/>
      <c r="M152" s="23"/>
      <c r="N152" s="23"/>
      <c r="O152" s="23"/>
      <c r="P152" s="23"/>
      <c r="Q152" s="23"/>
      <c r="R152" s="23"/>
      <c r="S152" s="23"/>
      <c r="T152" s="23"/>
    </row>
    <row r="153" spans="1:20" x14ac:dyDescent="0.3">
      <c r="A153" s="23"/>
      <c r="B153" s="23"/>
      <c r="C153" s="23"/>
      <c r="D153" s="23"/>
      <c r="E153" s="23"/>
      <c r="F153" s="23"/>
      <c r="G153" s="23"/>
      <c r="H153" s="23"/>
      <c r="I153" s="23"/>
      <c r="J153" s="23"/>
      <c r="K153" s="23"/>
      <c r="L153" s="23"/>
      <c r="M153" s="23"/>
      <c r="N153" s="23"/>
      <c r="O153" s="23"/>
      <c r="P153" s="23"/>
      <c r="Q153" s="23"/>
      <c r="R153" s="23"/>
      <c r="S153" s="23"/>
      <c r="T153" s="23"/>
    </row>
    <row r="154" spans="1:20" x14ac:dyDescent="0.3">
      <c r="A154" s="23"/>
      <c r="B154" s="23"/>
      <c r="C154" s="23"/>
      <c r="D154" s="23"/>
      <c r="E154" s="23"/>
      <c r="F154" s="23"/>
      <c r="G154" s="23"/>
      <c r="H154" s="23"/>
      <c r="I154" s="23"/>
      <c r="J154" s="23"/>
      <c r="K154" s="23"/>
      <c r="L154" s="23"/>
      <c r="M154" s="23"/>
      <c r="N154" s="23"/>
      <c r="O154" s="23"/>
      <c r="P154" s="23"/>
      <c r="Q154" s="23"/>
      <c r="R154" s="23"/>
      <c r="S154" s="23"/>
      <c r="T154" s="23"/>
    </row>
    <row r="155" spans="1:20" x14ac:dyDescent="0.3">
      <c r="A155" s="23"/>
      <c r="B155" s="23"/>
      <c r="C155" s="23"/>
      <c r="D155" s="23"/>
      <c r="E155" s="23"/>
      <c r="F155" s="23"/>
      <c r="G155" s="23"/>
      <c r="H155" s="23"/>
      <c r="I155" s="23"/>
      <c r="J155" s="23"/>
      <c r="K155" s="23"/>
      <c r="L155" s="23"/>
      <c r="M155" s="23"/>
      <c r="N155" s="23"/>
      <c r="O155" s="23"/>
      <c r="P155" s="23"/>
      <c r="Q155" s="23"/>
      <c r="R155" s="23"/>
      <c r="S155" s="23"/>
      <c r="T155" s="23"/>
    </row>
    <row r="156" spans="1:20" x14ac:dyDescent="0.3">
      <c r="A156" s="23"/>
      <c r="B156" s="23"/>
      <c r="C156" s="23"/>
      <c r="D156" s="23"/>
      <c r="E156" s="23"/>
      <c r="F156" s="23"/>
      <c r="G156" s="23"/>
      <c r="H156" s="23"/>
      <c r="I156" s="23"/>
      <c r="J156" s="23"/>
      <c r="K156" s="23"/>
      <c r="L156" s="23"/>
      <c r="M156" s="23"/>
      <c r="N156" s="23"/>
      <c r="O156" s="23"/>
      <c r="P156" s="23"/>
      <c r="Q156" s="23"/>
      <c r="R156" s="23"/>
      <c r="S156" s="23"/>
      <c r="T156" s="23"/>
    </row>
    <row r="157" spans="1:20" x14ac:dyDescent="0.3">
      <c r="A157" s="23"/>
      <c r="B157" s="23"/>
      <c r="C157" s="23"/>
      <c r="D157" s="23"/>
      <c r="E157" s="23"/>
      <c r="F157" s="23"/>
      <c r="G157" s="23"/>
      <c r="H157" s="23"/>
      <c r="I157" s="23"/>
      <c r="J157" s="23"/>
      <c r="K157" s="23"/>
      <c r="L157" s="23"/>
      <c r="M157" s="23"/>
      <c r="N157" s="23"/>
      <c r="O157" s="23"/>
      <c r="P157" s="23"/>
      <c r="Q157" s="23"/>
      <c r="R157" s="23"/>
      <c r="S157" s="23"/>
      <c r="T157" s="23"/>
    </row>
    <row r="158" spans="1:20" x14ac:dyDescent="0.3">
      <c r="A158" s="23"/>
      <c r="B158" s="23"/>
      <c r="C158" s="23"/>
      <c r="D158" s="23"/>
      <c r="E158" s="23"/>
      <c r="F158" s="23"/>
      <c r="G158" s="23"/>
      <c r="H158" s="23"/>
      <c r="I158" s="23"/>
      <c r="J158" s="23"/>
      <c r="K158" s="23"/>
      <c r="L158" s="23"/>
      <c r="M158" s="23"/>
      <c r="N158" s="23"/>
      <c r="O158" s="23"/>
      <c r="P158" s="23"/>
      <c r="Q158" s="23"/>
      <c r="R158" s="23"/>
      <c r="S158" s="23"/>
      <c r="T158" s="23"/>
    </row>
    <row r="159" spans="1:20" x14ac:dyDescent="0.3">
      <c r="A159" s="23"/>
      <c r="B159" s="23"/>
      <c r="C159" s="23"/>
      <c r="D159" s="23"/>
      <c r="E159" s="23"/>
      <c r="F159" s="23"/>
      <c r="G159" s="23"/>
      <c r="H159" s="23"/>
      <c r="I159" s="23"/>
      <c r="J159" s="23"/>
      <c r="K159" s="23"/>
      <c r="L159" s="23"/>
      <c r="M159" s="23"/>
      <c r="N159" s="23"/>
      <c r="O159" s="23"/>
      <c r="P159" s="23"/>
      <c r="Q159" s="23"/>
      <c r="R159" s="23"/>
      <c r="S159" s="23"/>
      <c r="T159" s="23"/>
    </row>
    <row r="160" spans="1:20" x14ac:dyDescent="0.3">
      <c r="A160" s="23"/>
      <c r="B160" s="23"/>
      <c r="C160" s="23"/>
      <c r="D160" s="23"/>
      <c r="E160" s="23"/>
      <c r="F160" s="23"/>
      <c r="G160" s="23"/>
      <c r="H160" s="23"/>
      <c r="I160" s="23"/>
      <c r="J160" s="23"/>
      <c r="K160" s="23"/>
      <c r="L160" s="23"/>
      <c r="M160" s="23"/>
      <c r="N160" s="23"/>
      <c r="O160" s="23"/>
      <c r="P160" s="23"/>
      <c r="Q160" s="23"/>
      <c r="R160" s="23"/>
      <c r="S160" s="23"/>
      <c r="T160" s="23"/>
    </row>
    <row r="161" spans="1:20" x14ac:dyDescent="0.3">
      <c r="A161" s="23"/>
      <c r="B161" s="23"/>
      <c r="C161" s="23"/>
      <c r="D161" s="23"/>
      <c r="E161" s="23"/>
      <c r="F161" s="23"/>
      <c r="G161" s="23"/>
      <c r="H161" s="23"/>
      <c r="I161" s="23"/>
      <c r="J161" s="23"/>
      <c r="K161" s="23"/>
      <c r="L161" s="23"/>
      <c r="M161" s="23"/>
      <c r="N161" s="23"/>
      <c r="O161" s="23"/>
      <c r="P161" s="23"/>
      <c r="Q161" s="23"/>
      <c r="R161" s="23"/>
      <c r="S161" s="23"/>
      <c r="T161" s="23"/>
    </row>
    <row r="162" spans="1:20" x14ac:dyDescent="0.3">
      <c r="A162" s="23"/>
      <c r="B162" s="23"/>
      <c r="C162" s="23"/>
      <c r="D162" s="23"/>
      <c r="E162" s="23"/>
      <c r="F162" s="23"/>
      <c r="G162" s="23"/>
      <c r="H162" s="23"/>
      <c r="I162" s="23"/>
      <c r="J162" s="23"/>
      <c r="K162" s="23"/>
      <c r="L162" s="23"/>
      <c r="M162" s="23"/>
      <c r="N162" s="23"/>
      <c r="O162" s="23"/>
      <c r="P162" s="23"/>
      <c r="Q162" s="23"/>
      <c r="R162" s="23"/>
      <c r="S162" s="23"/>
      <c r="T162" s="23"/>
    </row>
    <row r="163" spans="1:20" x14ac:dyDescent="0.3">
      <c r="A163" s="23"/>
      <c r="B163" s="23"/>
      <c r="C163" s="23"/>
      <c r="D163" s="23"/>
      <c r="E163" s="23"/>
      <c r="F163" s="23"/>
      <c r="G163" s="23"/>
      <c r="H163" s="23"/>
      <c r="I163" s="23"/>
      <c r="J163" s="23"/>
      <c r="K163" s="23"/>
      <c r="L163" s="23"/>
      <c r="M163" s="23"/>
      <c r="N163" s="23"/>
      <c r="O163" s="23"/>
      <c r="P163" s="23"/>
      <c r="Q163" s="23"/>
      <c r="R163" s="23"/>
      <c r="S163" s="23"/>
      <c r="T163" s="23"/>
    </row>
    <row r="164" spans="1:20" x14ac:dyDescent="0.3">
      <c r="A164" s="23"/>
      <c r="B164" s="23"/>
      <c r="C164" s="23"/>
      <c r="D164" s="23"/>
      <c r="E164" s="23"/>
      <c r="F164" s="23"/>
      <c r="G164" s="23"/>
      <c r="H164" s="23"/>
      <c r="I164" s="23"/>
      <c r="J164" s="23"/>
      <c r="K164" s="23"/>
      <c r="L164" s="23"/>
      <c r="M164" s="23"/>
      <c r="N164" s="23"/>
      <c r="O164" s="23"/>
      <c r="P164" s="23"/>
      <c r="Q164" s="23"/>
      <c r="R164" s="23"/>
      <c r="S164" s="23"/>
      <c r="T164" s="23"/>
    </row>
    <row r="165" spans="1:20" x14ac:dyDescent="0.3">
      <c r="A165" s="23"/>
      <c r="B165" s="23"/>
      <c r="C165" s="23"/>
      <c r="D165" s="23"/>
      <c r="E165" s="23"/>
      <c r="F165" s="23"/>
      <c r="G165" s="23"/>
      <c r="H165" s="23"/>
      <c r="I165" s="23"/>
      <c r="J165" s="23"/>
      <c r="K165" s="23"/>
      <c r="L165" s="23"/>
      <c r="M165" s="23"/>
      <c r="N165" s="23"/>
      <c r="O165" s="23"/>
      <c r="P165" s="23"/>
      <c r="Q165" s="23"/>
      <c r="R165" s="23"/>
      <c r="S165" s="23"/>
      <c r="T165" s="23"/>
    </row>
    <row r="166" spans="1:20" x14ac:dyDescent="0.3">
      <c r="A166" s="23"/>
      <c r="B166" s="23"/>
      <c r="C166" s="23"/>
      <c r="D166" s="23"/>
      <c r="E166" s="23"/>
      <c r="F166" s="23"/>
      <c r="G166" s="23"/>
      <c r="H166" s="23"/>
      <c r="I166" s="23"/>
      <c r="J166" s="23"/>
      <c r="K166" s="23"/>
      <c r="L166" s="23"/>
      <c r="M166" s="23"/>
      <c r="N166" s="23"/>
      <c r="O166" s="23"/>
      <c r="P166" s="23"/>
      <c r="Q166" s="23"/>
      <c r="R166" s="23"/>
      <c r="S166" s="23"/>
      <c r="T166" s="23"/>
    </row>
    <row r="167" spans="1:20" x14ac:dyDescent="0.3">
      <c r="A167" s="23"/>
      <c r="B167" s="23"/>
      <c r="C167" s="23"/>
      <c r="D167" s="23"/>
      <c r="E167" s="23"/>
      <c r="F167" s="23"/>
      <c r="G167" s="23"/>
      <c r="H167" s="23"/>
      <c r="I167" s="23"/>
      <c r="J167" s="23"/>
      <c r="K167" s="23"/>
      <c r="L167" s="23"/>
      <c r="M167" s="23"/>
      <c r="N167" s="23"/>
      <c r="O167" s="23"/>
      <c r="P167" s="23"/>
      <c r="Q167" s="23"/>
      <c r="R167" s="23"/>
      <c r="S167" s="23"/>
      <c r="T167" s="23"/>
    </row>
    <row r="168" spans="1:20" x14ac:dyDescent="0.3">
      <c r="A168" s="23"/>
      <c r="B168" s="23"/>
      <c r="C168" s="23"/>
      <c r="D168" s="23"/>
      <c r="E168" s="23"/>
      <c r="F168" s="23"/>
      <c r="G168" s="23"/>
      <c r="H168" s="23"/>
      <c r="I168" s="23"/>
      <c r="J168" s="23"/>
      <c r="K168" s="23"/>
      <c r="L168" s="23"/>
      <c r="M168" s="23"/>
      <c r="N168" s="23"/>
      <c r="O168" s="23"/>
      <c r="P168" s="23"/>
      <c r="Q168" s="23"/>
      <c r="R168" s="23"/>
      <c r="S168" s="23"/>
      <c r="T168" s="23"/>
    </row>
    <row r="169" spans="1:20" x14ac:dyDescent="0.3">
      <c r="A169" s="23"/>
      <c r="B169" s="23"/>
      <c r="C169" s="23"/>
      <c r="D169" s="23"/>
      <c r="E169" s="23"/>
      <c r="F169" s="23"/>
      <c r="G169" s="23"/>
      <c r="H169" s="23"/>
      <c r="I169" s="23"/>
      <c r="J169" s="23"/>
      <c r="K169" s="23"/>
      <c r="L169" s="23"/>
      <c r="M169" s="23"/>
      <c r="N169" s="23"/>
      <c r="O169" s="23"/>
      <c r="P169" s="23"/>
      <c r="Q169" s="23"/>
      <c r="R169" s="23"/>
      <c r="S169" s="23"/>
      <c r="T169" s="23"/>
    </row>
    <row r="170" spans="1:20" x14ac:dyDescent="0.3">
      <c r="A170" s="23"/>
      <c r="B170" s="23"/>
      <c r="C170" s="23"/>
      <c r="D170" s="23"/>
      <c r="E170" s="23"/>
      <c r="F170" s="23"/>
      <c r="G170" s="23"/>
      <c r="H170" s="23"/>
      <c r="I170" s="23"/>
      <c r="J170" s="23"/>
      <c r="K170" s="23"/>
      <c r="L170" s="23"/>
      <c r="M170" s="23"/>
      <c r="N170" s="23"/>
      <c r="O170" s="23"/>
      <c r="P170" s="23"/>
      <c r="Q170" s="23"/>
      <c r="R170" s="23"/>
      <c r="S170" s="23"/>
      <c r="T170" s="23"/>
    </row>
    <row r="171" spans="1:20" ht="15.6" x14ac:dyDescent="0.3">
      <c r="A171" s="26" t="s">
        <v>111</v>
      </c>
      <c r="B171" s="28"/>
      <c r="C171" s="28"/>
      <c r="D171" s="28"/>
      <c r="E171" s="28"/>
      <c r="F171" s="28"/>
      <c r="G171" s="28"/>
      <c r="H171" s="28"/>
      <c r="I171" s="28"/>
      <c r="J171" s="28"/>
      <c r="K171" s="28"/>
      <c r="L171" s="28"/>
      <c r="M171" s="28"/>
      <c r="N171" s="30"/>
      <c r="O171" s="23"/>
      <c r="P171" s="23"/>
      <c r="Q171" s="23"/>
      <c r="R171" s="23"/>
      <c r="S171" s="23"/>
      <c r="T171" s="23"/>
    </row>
    <row r="172" spans="1:20" x14ac:dyDescent="0.3">
      <c r="A172" s="31"/>
      <c r="B172" s="137"/>
      <c r="C172" s="138"/>
      <c r="D172" s="138"/>
      <c r="E172" s="138"/>
      <c r="F172" s="138"/>
      <c r="G172" s="138"/>
      <c r="H172" s="138"/>
      <c r="I172" s="138"/>
      <c r="J172" s="138"/>
      <c r="K172" s="138"/>
      <c r="L172" s="139"/>
      <c r="M172" s="23"/>
      <c r="N172" s="37"/>
      <c r="O172" s="23"/>
      <c r="P172" s="23"/>
      <c r="Q172" s="23"/>
      <c r="R172" s="23"/>
      <c r="S172" s="23"/>
      <c r="T172" s="23"/>
    </row>
    <row r="173" spans="1:20" x14ac:dyDescent="0.3">
      <c r="A173" s="31"/>
      <c r="B173" s="140"/>
      <c r="C173" s="141"/>
      <c r="D173" s="141"/>
      <c r="E173" s="141"/>
      <c r="F173" s="141"/>
      <c r="G173" s="141"/>
      <c r="H173" s="141"/>
      <c r="I173" s="141"/>
      <c r="J173" s="141"/>
      <c r="K173" s="141"/>
      <c r="L173" s="142"/>
      <c r="M173" s="23"/>
      <c r="N173" s="37"/>
      <c r="O173" s="23"/>
      <c r="P173" s="23"/>
      <c r="Q173" s="23"/>
      <c r="R173" s="23"/>
      <c r="S173" s="23"/>
      <c r="T173" s="23"/>
    </row>
    <row r="174" spans="1:20" x14ac:dyDescent="0.3">
      <c r="A174" s="31"/>
      <c r="B174" s="140"/>
      <c r="C174" s="141"/>
      <c r="D174" s="141"/>
      <c r="E174" s="141"/>
      <c r="F174" s="141"/>
      <c r="G174" s="141"/>
      <c r="H174" s="141"/>
      <c r="I174" s="141"/>
      <c r="J174" s="141"/>
      <c r="K174" s="141"/>
      <c r="L174" s="142"/>
      <c r="M174" s="23"/>
      <c r="N174" s="37"/>
      <c r="O174" s="23"/>
      <c r="P174" s="23"/>
      <c r="Q174" s="23"/>
      <c r="R174" s="23"/>
      <c r="S174" s="23"/>
      <c r="T174" s="23"/>
    </row>
    <row r="175" spans="1:20" x14ac:dyDescent="0.3">
      <c r="A175" s="31"/>
      <c r="B175" s="140"/>
      <c r="C175" s="141"/>
      <c r="D175" s="141"/>
      <c r="E175" s="141"/>
      <c r="F175" s="141"/>
      <c r="G175" s="141"/>
      <c r="H175" s="141"/>
      <c r="I175" s="141"/>
      <c r="J175" s="141"/>
      <c r="K175" s="141"/>
      <c r="L175" s="142"/>
      <c r="M175" s="23"/>
      <c r="N175" s="37"/>
      <c r="O175" s="23"/>
      <c r="P175" s="23"/>
      <c r="Q175" s="23"/>
      <c r="R175" s="23"/>
      <c r="S175" s="23"/>
      <c r="T175" s="23"/>
    </row>
    <row r="176" spans="1:20" x14ac:dyDescent="0.3">
      <c r="A176" s="31"/>
      <c r="B176" s="140"/>
      <c r="C176" s="141"/>
      <c r="D176" s="141"/>
      <c r="E176" s="141"/>
      <c r="F176" s="141"/>
      <c r="G176" s="141"/>
      <c r="H176" s="141"/>
      <c r="I176" s="141"/>
      <c r="J176" s="141"/>
      <c r="K176" s="141"/>
      <c r="L176" s="142"/>
      <c r="M176" s="23"/>
      <c r="N176" s="37"/>
      <c r="O176" s="23"/>
      <c r="P176" s="23"/>
      <c r="Q176" s="23"/>
      <c r="R176" s="23"/>
      <c r="S176" s="23"/>
      <c r="T176" s="23"/>
    </row>
    <row r="177" spans="1:20" x14ac:dyDescent="0.3">
      <c r="A177" s="31"/>
      <c r="B177" s="140"/>
      <c r="C177" s="141"/>
      <c r="D177" s="141"/>
      <c r="E177" s="141"/>
      <c r="F177" s="141"/>
      <c r="G177" s="141"/>
      <c r="H177" s="141"/>
      <c r="I177" s="141"/>
      <c r="J177" s="141"/>
      <c r="K177" s="141"/>
      <c r="L177" s="142"/>
      <c r="M177" s="23"/>
      <c r="N177" s="37"/>
      <c r="O177" s="23"/>
      <c r="P177" s="23"/>
      <c r="Q177" s="23"/>
      <c r="R177" s="23"/>
      <c r="S177" s="23"/>
      <c r="T177" s="23"/>
    </row>
    <row r="178" spans="1:20" x14ac:dyDescent="0.3">
      <c r="A178" s="31"/>
      <c r="B178" s="140"/>
      <c r="C178" s="141"/>
      <c r="D178" s="141"/>
      <c r="E178" s="141"/>
      <c r="F178" s="141"/>
      <c r="G178" s="141"/>
      <c r="H178" s="141"/>
      <c r="I178" s="141"/>
      <c r="J178" s="141"/>
      <c r="K178" s="141"/>
      <c r="L178" s="142"/>
      <c r="M178" s="23"/>
      <c r="N178" s="37"/>
      <c r="O178" s="23"/>
      <c r="P178" s="23"/>
      <c r="Q178" s="23"/>
      <c r="R178" s="23"/>
      <c r="S178" s="23"/>
      <c r="T178" s="23"/>
    </row>
    <row r="179" spans="1:20" x14ac:dyDescent="0.3">
      <c r="A179" s="31"/>
      <c r="B179" s="140"/>
      <c r="C179" s="141"/>
      <c r="D179" s="141"/>
      <c r="E179" s="141"/>
      <c r="F179" s="141"/>
      <c r="G179" s="141"/>
      <c r="H179" s="141"/>
      <c r="I179" s="141"/>
      <c r="J179" s="141"/>
      <c r="K179" s="141"/>
      <c r="L179" s="142"/>
      <c r="M179" s="23"/>
      <c r="N179" s="37"/>
      <c r="O179" s="23"/>
      <c r="P179" s="23"/>
      <c r="Q179" s="23"/>
      <c r="R179" s="23"/>
      <c r="S179" s="23"/>
      <c r="T179" s="23"/>
    </row>
    <row r="180" spans="1:20" x14ac:dyDescent="0.3">
      <c r="A180" s="31"/>
      <c r="B180" s="140"/>
      <c r="C180" s="141"/>
      <c r="D180" s="141"/>
      <c r="E180" s="141"/>
      <c r="F180" s="141"/>
      <c r="G180" s="141"/>
      <c r="H180" s="141"/>
      <c r="I180" s="141"/>
      <c r="J180" s="141"/>
      <c r="K180" s="141"/>
      <c r="L180" s="142"/>
      <c r="M180" s="23"/>
      <c r="N180" s="37"/>
      <c r="O180" s="23"/>
      <c r="P180" s="23"/>
      <c r="Q180" s="23"/>
      <c r="R180" s="23"/>
      <c r="S180" s="23"/>
      <c r="T180" s="23"/>
    </row>
    <row r="181" spans="1:20" x14ac:dyDescent="0.3">
      <c r="A181" s="31"/>
      <c r="B181" s="140"/>
      <c r="C181" s="141"/>
      <c r="D181" s="141"/>
      <c r="E181" s="141"/>
      <c r="F181" s="141"/>
      <c r="G181" s="141"/>
      <c r="H181" s="141"/>
      <c r="I181" s="141"/>
      <c r="J181" s="141"/>
      <c r="K181" s="141"/>
      <c r="L181" s="142"/>
      <c r="M181" s="23"/>
      <c r="N181" s="37"/>
      <c r="O181" s="23"/>
      <c r="P181" s="23"/>
      <c r="Q181" s="23"/>
      <c r="R181" s="23"/>
      <c r="S181" s="23"/>
      <c r="T181" s="23"/>
    </row>
    <row r="182" spans="1:20" x14ac:dyDescent="0.3">
      <c r="A182" s="31"/>
      <c r="B182" s="140"/>
      <c r="C182" s="141"/>
      <c r="D182" s="141"/>
      <c r="E182" s="141"/>
      <c r="F182" s="141"/>
      <c r="G182" s="141"/>
      <c r="H182" s="141"/>
      <c r="I182" s="141"/>
      <c r="J182" s="141"/>
      <c r="K182" s="141"/>
      <c r="L182" s="142"/>
      <c r="M182" s="23"/>
      <c r="N182" s="37"/>
      <c r="O182" s="23"/>
      <c r="P182" s="23"/>
      <c r="Q182" s="23"/>
      <c r="R182" s="23"/>
      <c r="S182" s="23"/>
      <c r="T182" s="23"/>
    </row>
    <row r="183" spans="1:20" x14ac:dyDescent="0.3">
      <c r="A183" s="31"/>
      <c r="B183" s="140"/>
      <c r="C183" s="141"/>
      <c r="D183" s="141"/>
      <c r="E183" s="141"/>
      <c r="F183" s="141"/>
      <c r="G183" s="141"/>
      <c r="H183" s="141"/>
      <c r="I183" s="141"/>
      <c r="J183" s="141"/>
      <c r="K183" s="141"/>
      <c r="L183" s="142"/>
      <c r="M183" s="23"/>
      <c r="N183" s="37"/>
      <c r="O183" s="23"/>
      <c r="P183" s="23"/>
      <c r="Q183" s="23"/>
      <c r="R183" s="23"/>
      <c r="S183" s="23"/>
      <c r="T183" s="23"/>
    </row>
    <row r="184" spans="1:20" x14ac:dyDescent="0.3">
      <c r="A184" s="31"/>
      <c r="B184" s="140"/>
      <c r="C184" s="141"/>
      <c r="D184" s="141"/>
      <c r="E184" s="141"/>
      <c r="F184" s="141"/>
      <c r="G184" s="141"/>
      <c r="H184" s="141"/>
      <c r="I184" s="141"/>
      <c r="J184" s="141"/>
      <c r="K184" s="141"/>
      <c r="L184" s="142"/>
      <c r="M184" s="23"/>
      <c r="N184" s="37"/>
      <c r="O184" s="23"/>
      <c r="P184" s="23"/>
      <c r="Q184" s="23"/>
      <c r="R184" s="23"/>
      <c r="S184" s="23"/>
      <c r="T184" s="23"/>
    </row>
    <row r="185" spans="1:20" x14ac:dyDescent="0.3">
      <c r="A185" s="31"/>
      <c r="B185" s="140"/>
      <c r="C185" s="141"/>
      <c r="D185" s="141"/>
      <c r="E185" s="141"/>
      <c r="F185" s="141"/>
      <c r="G185" s="141"/>
      <c r="H185" s="141"/>
      <c r="I185" s="141"/>
      <c r="J185" s="141"/>
      <c r="K185" s="141"/>
      <c r="L185" s="142"/>
      <c r="M185" s="23"/>
      <c r="N185" s="37"/>
      <c r="O185" s="23"/>
      <c r="P185" s="23"/>
      <c r="Q185" s="23"/>
      <c r="R185" s="23"/>
      <c r="S185" s="23"/>
      <c r="T185" s="23"/>
    </row>
    <row r="186" spans="1:20" x14ac:dyDescent="0.3">
      <c r="A186" s="31"/>
      <c r="B186" s="140"/>
      <c r="C186" s="141"/>
      <c r="D186" s="141"/>
      <c r="E186" s="141"/>
      <c r="F186" s="141"/>
      <c r="G186" s="141"/>
      <c r="H186" s="141"/>
      <c r="I186" s="141"/>
      <c r="J186" s="141"/>
      <c r="K186" s="141"/>
      <c r="L186" s="142"/>
      <c r="M186" s="23"/>
      <c r="N186" s="37"/>
      <c r="O186" s="23"/>
      <c r="P186" s="23"/>
      <c r="Q186" s="23"/>
      <c r="R186" s="23"/>
      <c r="S186" s="23"/>
      <c r="T186" s="23"/>
    </row>
    <row r="187" spans="1:20" x14ac:dyDescent="0.3">
      <c r="A187" s="31"/>
      <c r="B187" s="143"/>
      <c r="C187" s="144"/>
      <c r="D187" s="144"/>
      <c r="E187" s="144"/>
      <c r="F187" s="144"/>
      <c r="G187" s="144"/>
      <c r="H187" s="144"/>
      <c r="I187" s="144"/>
      <c r="J187" s="144"/>
      <c r="K187" s="144"/>
      <c r="L187" s="145"/>
      <c r="M187" s="23"/>
      <c r="N187" s="37"/>
      <c r="O187" s="23"/>
      <c r="P187" s="23"/>
      <c r="Q187" s="23"/>
      <c r="R187" s="23"/>
      <c r="S187" s="23"/>
      <c r="T187" s="23"/>
    </row>
    <row r="188" spans="1:20" x14ac:dyDescent="0.3">
      <c r="A188" s="40"/>
      <c r="B188" s="41"/>
      <c r="C188" s="41"/>
      <c r="D188" s="41"/>
      <c r="E188" s="41"/>
      <c r="F188" s="41"/>
      <c r="G188" s="41"/>
      <c r="H188" s="41"/>
      <c r="I188" s="41"/>
      <c r="J188" s="41"/>
      <c r="K188" s="41"/>
      <c r="L188" s="41"/>
      <c r="M188" s="41"/>
      <c r="N188" s="44"/>
      <c r="O188" s="23"/>
      <c r="P188" s="23"/>
      <c r="Q188" s="23"/>
      <c r="R188" s="23"/>
      <c r="S188" s="23"/>
      <c r="T188" s="23"/>
    </row>
  </sheetData>
  <sheetProtection sheet="1" formatCells="0" selectLockedCells="1"/>
  <mergeCells count="14">
    <mergeCell ref="B172:L187"/>
    <mergeCell ref="E21:L21"/>
    <mergeCell ref="E17:L17"/>
    <mergeCell ref="E19:L19"/>
    <mergeCell ref="A5:M5"/>
    <mergeCell ref="C1:E1"/>
    <mergeCell ref="L1:N1"/>
    <mergeCell ref="J2:N2"/>
    <mergeCell ref="J3:N3"/>
    <mergeCell ref="H11:I11"/>
    <mergeCell ref="H10:I10"/>
    <mergeCell ref="H9:I9"/>
    <mergeCell ref="H8:I8"/>
    <mergeCell ref="C2:E2"/>
  </mergeCells>
  <pageMargins left="0.70866141732283472" right="0.70866141732283472" top="0.74803149606299213" bottom="0.74803149606299213" header="0.31496062992125984" footer="0.31496062992125984"/>
  <pageSetup paperSize="9" firstPageNumber="0" fitToHeight="0" orientation="portrait" horizontalDpi="300" verticalDpi="300" r:id="rId1"/>
  <headerFooter>
    <oddHeader>&amp;L&amp;G</oddHeader>
    <oddFooter>&amp;R&amp;G&amp;LMall reviderad: 2026-03-25
Hantering av personuppgifter, se Locum.se</oddFooter>
  </headerFooter>
  <rowBreaks count="1" manualBreakCount="1">
    <brk id="101" max="13" man="1"/>
  </rowBreaks>
  <colBreaks count="1" manualBreakCount="1">
    <brk id="9" max="164" man="1"/>
  </colBreaks>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xr:uid="{2461FAF2-E491-4E8F-98F4-C6A7139A6C1A}">
          <x14:formula1>
            <xm:f>'Energipriser 2026'!$A$2:$A$19</xm:f>
          </x14:formula1>
          <xm:sqref>H9:I9</xm:sqref>
        </x14:dataValidation>
        <x14:dataValidation type="list" allowBlank="1" showInputMessage="1" showErrorMessage="1" xr:uid="{03057690-FBEE-4951-96C6-3CC26CA91D97}">
          <x14:formula1>
            <xm:f>'Energipriser 2026'!$D$2:$D$9</xm:f>
          </x14:formula1>
          <xm:sqref>H10:I10</xm:sqref>
        </x14:dataValidation>
        <x14:dataValidation type="list" allowBlank="1" showInputMessage="1" showErrorMessage="1" xr:uid="{5B7C55A2-CD1A-40DC-9A52-AF0BD5CEFAA2}">
          <x14:formula1>
            <xm:f>'Energipriser 2026'!$G$2:$G$29</xm:f>
          </x14:formula1>
          <xm:sqref>H11:I11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dimension ref="A1:BJ385"/>
  <sheetViews>
    <sheetView topLeftCell="A40" workbookViewId="0">
      <selection activeCell="N69" sqref="N69"/>
    </sheetView>
  </sheetViews>
  <sheetFormatPr defaultRowHeight="13.2" x14ac:dyDescent="0.25"/>
  <cols>
    <col min="1" max="1" width="14" customWidth="1"/>
    <col min="2" max="2" width="12.6640625" bestFit="1" customWidth="1"/>
    <col min="3" max="3" width="17.44140625" customWidth="1"/>
    <col min="4" max="4" width="20" customWidth="1"/>
    <col min="5" max="5" width="24.6640625" customWidth="1"/>
    <col min="6" max="6" width="18.5546875" customWidth="1"/>
    <col min="7" max="7" width="18.109375" customWidth="1"/>
    <col min="8" max="9" width="11.88671875" customWidth="1"/>
    <col min="10" max="10" width="14.33203125" customWidth="1"/>
    <col min="11" max="11" width="21.33203125" customWidth="1"/>
    <col min="12" max="62" width="10" customWidth="1"/>
  </cols>
  <sheetData>
    <row r="1" spans="1:62" ht="13.8" x14ac:dyDescent="0.3">
      <c r="A1" s="4"/>
      <c r="B1" s="4"/>
      <c r="C1" s="4"/>
      <c r="D1" s="4"/>
      <c r="E1" s="4"/>
      <c r="F1" s="4"/>
      <c r="G1" s="4"/>
      <c r="H1" s="4"/>
      <c r="I1" s="4"/>
      <c r="J1" s="95" t="s">
        <v>66</v>
      </c>
      <c r="K1" s="4"/>
      <c r="L1" s="4" t="s">
        <v>49</v>
      </c>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row>
    <row r="2" spans="1:62" ht="13.8" x14ac:dyDescent="0.3">
      <c r="A2" s="4"/>
      <c r="B2" s="4"/>
      <c r="C2" s="96" t="str">
        <f>Sammanställning!C17</f>
        <v>A</v>
      </c>
      <c r="D2" s="96" t="str">
        <f>Sammanställning!C19</f>
        <v>B</v>
      </c>
      <c r="E2" s="96" t="str">
        <f>Sammanställning!C21</f>
        <v>C</v>
      </c>
      <c r="F2" s="4"/>
      <c r="G2" s="97" t="str">
        <f>Sammanställning!B9</f>
        <v>Kalkylperiod, år</v>
      </c>
      <c r="H2" s="97">
        <f>Sammanställning!E9</f>
        <v>20</v>
      </c>
      <c r="I2" s="4"/>
      <c r="J2" s="4"/>
      <c r="K2" s="4"/>
      <c r="L2" s="4">
        <v>0</v>
      </c>
      <c r="M2" s="4">
        <v>1</v>
      </c>
      <c r="N2" s="4">
        <v>2</v>
      </c>
      <c r="O2" s="4">
        <v>3</v>
      </c>
      <c r="P2" s="4">
        <v>4</v>
      </c>
      <c r="Q2" s="4">
        <v>5</v>
      </c>
      <c r="R2" s="4">
        <v>6</v>
      </c>
      <c r="S2" s="4">
        <v>7</v>
      </c>
      <c r="T2" s="4">
        <v>8</v>
      </c>
      <c r="U2" s="4">
        <v>9</v>
      </c>
      <c r="V2" s="4">
        <v>10</v>
      </c>
      <c r="W2" s="4">
        <v>11</v>
      </c>
      <c r="X2" s="4">
        <v>12</v>
      </c>
      <c r="Y2" s="4">
        <v>13</v>
      </c>
      <c r="Z2" s="4">
        <v>14</v>
      </c>
      <c r="AA2" s="4">
        <v>15</v>
      </c>
      <c r="AB2" s="4">
        <v>16</v>
      </c>
      <c r="AC2" s="4">
        <v>17</v>
      </c>
      <c r="AD2" s="4">
        <v>18</v>
      </c>
      <c r="AE2" s="4">
        <v>19</v>
      </c>
      <c r="AF2" s="4">
        <v>20</v>
      </c>
      <c r="AG2" s="4">
        <v>21</v>
      </c>
      <c r="AH2" s="4">
        <v>22</v>
      </c>
      <c r="AI2" s="4">
        <v>23</v>
      </c>
      <c r="AJ2" s="4">
        <v>24</v>
      </c>
      <c r="AK2" s="4">
        <v>25</v>
      </c>
      <c r="AL2" s="4">
        <v>26</v>
      </c>
      <c r="AM2" s="4">
        <v>27</v>
      </c>
      <c r="AN2" s="4">
        <v>28</v>
      </c>
      <c r="AO2" s="4">
        <v>29</v>
      </c>
      <c r="AP2" s="4">
        <v>30</v>
      </c>
      <c r="AQ2" s="4">
        <v>31</v>
      </c>
      <c r="AR2" s="4">
        <v>32</v>
      </c>
      <c r="AS2" s="4">
        <v>33</v>
      </c>
      <c r="AT2" s="4">
        <v>34</v>
      </c>
      <c r="AU2" s="4">
        <v>35</v>
      </c>
      <c r="AV2" s="4">
        <v>36</v>
      </c>
      <c r="AW2" s="4">
        <v>37</v>
      </c>
      <c r="AX2" s="4">
        <v>38</v>
      </c>
      <c r="AY2" s="4">
        <v>39</v>
      </c>
      <c r="AZ2" s="4">
        <v>40</v>
      </c>
      <c r="BA2" s="4">
        <v>41</v>
      </c>
      <c r="BB2" s="4">
        <v>42</v>
      </c>
      <c r="BC2" s="4">
        <v>43</v>
      </c>
      <c r="BD2" s="4">
        <v>44</v>
      </c>
      <c r="BE2" s="4">
        <v>45</v>
      </c>
      <c r="BF2" s="4">
        <v>46</v>
      </c>
      <c r="BG2" s="4">
        <v>47</v>
      </c>
      <c r="BH2" s="4">
        <v>48</v>
      </c>
      <c r="BI2" s="4">
        <v>49</v>
      </c>
      <c r="BJ2" s="4">
        <v>50</v>
      </c>
    </row>
    <row r="3" spans="1:62" ht="13.8" x14ac:dyDescent="0.3">
      <c r="A3" s="4" t="s">
        <v>29</v>
      </c>
      <c r="B3" s="4"/>
      <c r="C3" s="98">
        <f>Sammanställning!F25</f>
        <v>0</v>
      </c>
      <c r="D3" s="98">
        <f>Sammanställning!H25</f>
        <v>0</v>
      </c>
      <c r="E3" s="98">
        <f>Sammanställning!K25</f>
        <v>0</v>
      </c>
      <c r="F3" s="4"/>
      <c r="G3" s="99" t="str">
        <f>Sammanställning!B10</f>
        <v>Kalkylränta, real</v>
      </c>
      <c r="H3" s="99">
        <f>Sammanställning!E10</f>
        <v>0.03</v>
      </c>
      <c r="I3" s="4"/>
      <c r="J3" s="95" t="s">
        <v>35</v>
      </c>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row>
    <row r="4" spans="1:62" ht="13.8" x14ac:dyDescent="0.3">
      <c r="A4" s="4" t="s">
        <v>30</v>
      </c>
      <c r="B4" s="4"/>
      <c r="C4" s="98">
        <f>Sammanställning!F52</f>
        <v>0</v>
      </c>
      <c r="D4" s="98">
        <f>Sammanställning!H52</f>
        <v>0</v>
      </c>
      <c r="E4" s="98">
        <f>Sammanställning!K52</f>
        <v>0</v>
      </c>
      <c r="F4" s="4"/>
      <c r="G4" s="4"/>
      <c r="H4" s="4" t="s">
        <v>63</v>
      </c>
      <c r="I4" s="4"/>
      <c r="J4" s="4" t="s">
        <v>50</v>
      </c>
      <c r="K4" s="4"/>
      <c r="L4" s="100">
        <f>-C3</f>
        <v>0</v>
      </c>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row>
    <row r="5" spans="1:62" ht="13.8" x14ac:dyDescent="0.3">
      <c r="A5" s="4"/>
      <c r="B5" s="4"/>
      <c r="C5" s="4"/>
      <c r="D5" s="4"/>
      <c r="E5" s="4"/>
      <c r="F5" s="4"/>
      <c r="G5" s="4" t="s">
        <v>64</v>
      </c>
      <c r="H5" s="101">
        <f>Sammanställning!K9</f>
        <v>1.4999999999999999E-2</v>
      </c>
      <c r="I5" s="4"/>
      <c r="J5" s="4" t="s">
        <v>51</v>
      </c>
      <c r="K5" s="4"/>
      <c r="L5" s="100">
        <f>Sammanställning!$F$30*Sammanställning!$J$9</f>
        <v>0</v>
      </c>
      <c r="M5" s="100">
        <f>IF(M$2&gt;$H$2,0,L5+(L5*$H$5))</f>
        <v>0</v>
      </c>
      <c r="N5" s="100">
        <f t="shared" ref="N5:BJ5" si="0">IF(N$2&gt;$H$2,0,M5+(M5*$H$5))</f>
        <v>0</v>
      </c>
      <c r="O5" s="100">
        <f t="shared" si="0"/>
        <v>0</v>
      </c>
      <c r="P5" s="100">
        <f t="shared" si="0"/>
        <v>0</v>
      </c>
      <c r="Q5" s="100">
        <f t="shared" si="0"/>
        <v>0</v>
      </c>
      <c r="R5" s="100">
        <f t="shared" si="0"/>
        <v>0</v>
      </c>
      <c r="S5" s="100">
        <f t="shared" si="0"/>
        <v>0</v>
      </c>
      <c r="T5" s="100">
        <f t="shared" si="0"/>
        <v>0</v>
      </c>
      <c r="U5" s="100">
        <f t="shared" si="0"/>
        <v>0</v>
      </c>
      <c r="V5" s="100">
        <f t="shared" si="0"/>
        <v>0</v>
      </c>
      <c r="W5" s="100">
        <f t="shared" si="0"/>
        <v>0</v>
      </c>
      <c r="X5" s="100">
        <f t="shared" si="0"/>
        <v>0</v>
      </c>
      <c r="Y5" s="100">
        <f t="shared" si="0"/>
        <v>0</v>
      </c>
      <c r="Z5" s="100">
        <f t="shared" si="0"/>
        <v>0</v>
      </c>
      <c r="AA5" s="100">
        <f t="shared" si="0"/>
        <v>0</v>
      </c>
      <c r="AB5" s="100">
        <f t="shared" si="0"/>
        <v>0</v>
      </c>
      <c r="AC5" s="100">
        <f t="shared" si="0"/>
        <v>0</v>
      </c>
      <c r="AD5" s="100">
        <f t="shared" si="0"/>
        <v>0</v>
      </c>
      <c r="AE5" s="100">
        <f t="shared" si="0"/>
        <v>0</v>
      </c>
      <c r="AF5" s="100">
        <f t="shared" si="0"/>
        <v>0</v>
      </c>
      <c r="AG5" s="100">
        <f t="shared" si="0"/>
        <v>0</v>
      </c>
      <c r="AH5" s="100">
        <f t="shared" si="0"/>
        <v>0</v>
      </c>
      <c r="AI5" s="100">
        <f t="shared" si="0"/>
        <v>0</v>
      </c>
      <c r="AJ5" s="100">
        <f t="shared" si="0"/>
        <v>0</v>
      </c>
      <c r="AK5" s="100">
        <f t="shared" si="0"/>
        <v>0</v>
      </c>
      <c r="AL5" s="100">
        <f t="shared" si="0"/>
        <v>0</v>
      </c>
      <c r="AM5" s="100">
        <f t="shared" si="0"/>
        <v>0</v>
      </c>
      <c r="AN5" s="100">
        <f t="shared" si="0"/>
        <v>0</v>
      </c>
      <c r="AO5" s="100">
        <f t="shared" si="0"/>
        <v>0</v>
      </c>
      <c r="AP5" s="100">
        <f t="shared" si="0"/>
        <v>0</v>
      </c>
      <c r="AQ5" s="100">
        <f t="shared" si="0"/>
        <v>0</v>
      </c>
      <c r="AR5" s="100">
        <f t="shared" si="0"/>
        <v>0</v>
      </c>
      <c r="AS5" s="100">
        <f t="shared" si="0"/>
        <v>0</v>
      </c>
      <c r="AT5" s="100">
        <f t="shared" si="0"/>
        <v>0</v>
      </c>
      <c r="AU5" s="100">
        <f t="shared" si="0"/>
        <v>0</v>
      </c>
      <c r="AV5" s="100">
        <f t="shared" si="0"/>
        <v>0</v>
      </c>
      <c r="AW5" s="100">
        <f t="shared" si="0"/>
        <v>0</v>
      </c>
      <c r="AX5" s="100">
        <f t="shared" si="0"/>
        <v>0</v>
      </c>
      <c r="AY5" s="100">
        <f t="shared" si="0"/>
        <v>0</v>
      </c>
      <c r="AZ5" s="100">
        <f t="shared" si="0"/>
        <v>0</v>
      </c>
      <c r="BA5" s="100">
        <f t="shared" si="0"/>
        <v>0</v>
      </c>
      <c r="BB5" s="100">
        <f t="shared" si="0"/>
        <v>0</v>
      </c>
      <c r="BC5" s="100">
        <f t="shared" si="0"/>
        <v>0</v>
      </c>
      <c r="BD5" s="100">
        <f t="shared" si="0"/>
        <v>0</v>
      </c>
      <c r="BE5" s="100">
        <f t="shared" si="0"/>
        <v>0</v>
      </c>
      <c r="BF5" s="100">
        <f t="shared" si="0"/>
        <v>0</v>
      </c>
      <c r="BG5" s="100">
        <f t="shared" si="0"/>
        <v>0</v>
      </c>
      <c r="BH5" s="100">
        <f t="shared" si="0"/>
        <v>0</v>
      </c>
      <c r="BI5" s="100">
        <f t="shared" si="0"/>
        <v>0</v>
      </c>
      <c r="BJ5" s="100">
        <f t="shared" si="0"/>
        <v>0</v>
      </c>
    </row>
    <row r="6" spans="1:62" ht="13.8" x14ac:dyDescent="0.3">
      <c r="A6" s="4" t="s">
        <v>28</v>
      </c>
      <c r="B6" s="4"/>
      <c r="C6" s="98">
        <f>C3-C4</f>
        <v>0</v>
      </c>
      <c r="D6" s="98">
        <f>D3-D4</f>
        <v>0</v>
      </c>
      <c r="E6" s="98">
        <f>E3-E4</f>
        <v>0</v>
      </c>
      <c r="F6" s="4"/>
      <c r="G6" s="99" t="s">
        <v>65</v>
      </c>
      <c r="H6" s="99">
        <f>Sammanställning!K10</f>
        <v>0.02</v>
      </c>
      <c r="I6" s="4"/>
      <c r="J6" s="4" t="s">
        <v>52</v>
      </c>
      <c r="K6" s="4"/>
      <c r="L6" s="100">
        <f>Sammanställning!$F$34*Sammanställning!$J$10</f>
        <v>0</v>
      </c>
      <c r="M6" s="100">
        <f>IF(M$2&gt;$H$2,0,L6+(L6*$H$6))</f>
        <v>0</v>
      </c>
      <c r="N6" s="100">
        <f t="shared" ref="N6:BJ6" si="1">IF(N$2&gt;$H$2,0,M6+(M6*$H$6))</f>
        <v>0</v>
      </c>
      <c r="O6" s="100">
        <f t="shared" si="1"/>
        <v>0</v>
      </c>
      <c r="P6" s="100">
        <f t="shared" si="1"/>
        <v>0</v>
      </c>
      <c r="Q6" s="100">
        <f t="shared" si="1"/>
        <v>0</v>
      </c>
      <c r="R6" s="100">
        <f t="shared" si="1"/>
        <v>0</v>
      </c>
      <c r="S6" s="100">
        <f t="shared" si="1"/>
        <v>0</v>
      </c>
      <c r="T6" s="100">
        <f t="shared" si="1"/>
        <v>0</v>
      </c>
      <c r="U6" s="100">
        <f t="shared" si="1"/>
        <v>0</v>
      </c>
      <c r="V6" s="100">
        <f t="shared" si="1"/>
        <v>0</v>
      </c>
      <c r="W6" s="100">
        <f t="shared" si="1"/>
        <v>0</v>
      </c>
      <c r="X6" s="100">
        <f t="shared" si="1"/>
        <v>0</v>
      </c>
      <c r="Y6" s="100">
        <f t="shared" si="1"/>
        <v>0</v>
      </c>
      <c r="Z6" s="100">
        <f t="shared" si="1"/>
        <v>0</v>
      </c>
      <c r="AA6" s="100">
        <f t="shared" si="1"/>
        <v>0</v>
      </c>
      <c r="AB6" s="100">
        <f t="shared" si="1"/>
        <v>0</v>
      </c>
      <c r="AC6" s="100">
        <f t="shared" si="1"/>
        <v>0</v>
      </c>
      <c r="AD6" s="100">
        <f t="shared" si="1"/>
        <v>0</v>
      </c>
      <c r="AE6" s="100">
        <f t="shared" si="1"/>
        <v>0</v>
      </c>
      <c r="AF6" s="100">
        <f t="shared" si="1"/>
        <v>0</v>
      </c>
      <c r="AG6" s="100">
        <f t="shared" si="1"/>
        <v>0</v>
      </c>
      <c r="AH6" s="100">
        <f t="shared" si="1"/>
        <v>0</v>
      </c>
      <c r="AI6" s="100">
        <f t="shared" si="1"/>
        <v>0</v>
      </c>
      <c r="AJ6" s="100">
        <f t="shared" si="1"/>
        <v>0</v>
      </c>
      <c r="AK6" s="100">
        <f t="shared" si="1"/>
        <v>0</v>
      </c>
      <c r="AL6" s="100">
        <f t="shared" si="1"/>
        <v>0</v>
      </c>
      <c r="AM6" s="100">
        <f t="shared" si="1"/>
        <v>0</v>
      </c>
      <c r="AN6" s="100">
        <f t="shared" si="1"/>
        <v>0</v>
      </c>
      <c r="AO6" s="100">
        <f t="shared" si="1"/>
        <v>0</v>
      </c>
      <c r="AP6" s="100">
        <f t="shared" si="1"/>
        <v>0</v>
      </c>
      <c r="AQ6" s="100">
        <f t="shared" si="1"/>
        <v>0</v>
      </c>
      <c r="AR6" s="100">
        <f t="shared" si="1"/>
        <v>0</v>
      </c>
      <c r="AS6" s="100">
        <f t="shared" si="1"/>
        <v>0</v>
      </c>
      <c r="AT6" s="100">
        <f t="shared" si="1"/>
        <v>0</v>
      </c>
      <c r="AU6" s="100">
        <f t="shared" si="1"/>
        <v>0</v>
      </c>
      <c r="AV6" s="100">
        <f t="shared" si="1"/>
        <v>0</v>
      </c>
      <c r="AW6" s="100">
        <f t="shared" si="1"/>
        <v>0</v>
      </c>
      <c r="AX6" s="100">
        <f t="shared" si="1"/>
        <v>0</v>
      </c>
      <c r="AY6" s="100">
        <f t="shared" si="1"/>
        <v>0</v>
      </c>
      <c r="AZ6" s="100">
        <f t="shared" si="1"/>
        <v>0</v>
      </c>
      <c r="BA6" s="100">
        <f t="shared" si="1"/>
        <v>0</v>
      </c>
      <c r="BB6" s="100">
        <f t="shared" si="1"/>
        <v>0</v>
      </c>
      <c r="BC6" s="100">
        <f t="shared" si="1"/>
        <v>0</v>
      </c>
      <c r="BD6" s="100">
        <f t="shared" si="1"/>
        <v>0</v>
      </c>
      <c r="BE6" s="100">
        <f t="shared" si="1"/>
        <v>0</v>
      </c>
      <c r="BF6" s="100">
        <f t="shared" si="1"/>
        <v>0</v>
      </c>
      <c r="BG6" s="100">
        <f t="shared" si="1"/>
        <v>0</v>
      </c>
      <c r="BH6" s="100">
        <f t="shared" si="1"/>
        <v>0</v>
      </c>
      <c r="BI6" s="100">
        <f t="shared" si="1"/>
        <v>0</v>
      </c>
      <c r="BJ6" s="100">
        <f t="shared" si="1"/>
        <v>0</v>
      </c>
    </row>
    <row r="7" spans="1:62" ht="13.8" x14ac:dyDescent="0.3">
      <c r="A7" s="4" t="s">
        <v>31</v>
      </c>
      <c r="B7" s="4"/>
      <c r="C7" s="98">
        <f>Sammanställning!F36</f>
        <v>0</v>
      </c>
      <c r="D7" s="98">
        <f>Sammanställning!H36</f>
        <v>0</v>
      </c>
      <c r="E7" s="98">
        <f>Sammanställning!K36</f>
        <v>0</v>
      </c>
      <c r="F7" s="4"/>
      <c r="G7" s="4" t="s">
        <v>53</v>
      </c>
      <c r="H7" s="99">
        <f>Sammanställning!K11</f>
        <v>0.02</v>
      </c>
      <c r="I7" s="4"/>
      <c r="J7" s="4" t="s">
        <v>53</v>
      </c>
      <c r="K7" s="4"/>
      <c r="L7" s="100">
        <f>(Sammanställning!$F$31+Sammanställning!$F$32+Sammanställning!$F$33)*Sammanställning!$J$11</f>
        <v>0</v>
      </c>
      <c r="M7" s="100">
        <f>IF(M$2&gt;$H$2,0,L7+(L7*$H$7))</f>
        <v>0</v>
      </c>
      <c r="N7" s="100">
        <f t="shared" ref="N7:BJ7" si="2">IF(N$2&gt;$H$2,0,M7+(M7*$H$7))</f>
        <v>0</v>
      </c>
      <c r="O7" s="100">
        <f t="shared" si="2"/>
        <v>0</v>
      </c>
      <c r="P7" s="100">
        <f t="shared" si="2"/>
        <v>0</v>
      </c>
      <c r="Q7" s="100">
        <f t="shared" si="2"/>
        <v>0</v>
      </c>
      <c r="R7" s="100">
        <f t="shared" si="2"/>
        <v>0</v>
      </c>
      <c r="S7" s="100">
        <f t="shared" si="2"/>
        <v>0</v>
      </c>
      <c r="T7" s="100">
        <f t="shared" si="2"/>
        <v>0</v>
      </c>
      <c r="U7" s="100">
        <f t="shared" si="2"/>
        <v>0</v>
      </c>
      <c r="V7" s="100">
        <f t="shared" si="2"/>
        <v>0</v>
      </c>
      <c r="W7" s="100">
        <f t="shared" si="2"/>
        <v>0</v>
      </c>
      <c r="X7" s="100">
        <f t="shared" si="2"/>
        <v>0</v>
      </c>
      <c r="Y7" s="100">
        <f t="shared" si="2"/>
        <v>0</v>
      </c>
      <c r="Z7" s="100">
        <f t="shared" si="2"/>
        <v>0</v>
      </c>
      <c r="AA7" s="100">
        <f t="shared" si="2"/>
        <v>0</v>
      </c>
      <c r="AB7" s="100">
        <f t="shared" si="2"/>
        <v>0</v>
      </c>
      <c r="AC7" s="100">
        <f t="shared" si="2"/>
        <v>0</v>
      </c>
      <c r="AD7" s="100">
        <f t="shared" si="2"/>
        <v>0</v>
      </c>
      <c r="AE7" s="100">
        <f t="shared" si="2"/>
        <v>0</v>
      </c>
      <c r="AF7" s="100">
        <f t="shared" si="2"/>
        <v>0</v>
      </c>
      <c r="AG7" s="100">
        <f t="shared" si="2"/>
        <v>0</v>
      </c>
      <c r="AH7" s="100">
        <f t="shared" si="2"/>
        <v>0</v>
      </c>
      <c r="AI7" s="100">
        <f t="shared" si="2"/>
        <v>0</v>
      </c>
      <c r="AJ7" s="100">
        <f t="shared" si="2"/>
        <v>0</v>
      </c>
      <c r="AK7" s="100">
        <f t="shared" si="2"/>
        <v>0</v>
      </c>
      <c r="AL7" s="100">
        <f t="shared" si="2"/>
        <v>0</v>
      </c>
      <c r="AM7" s="100">
        <f t="shared" si="2"/>
        <v>0</v>
      </c>
      <c r="AN7" s="100">
        <f t="shared" si="2"/>
        <v>0</v>
      </c>
      <c r="AO7" s="100">
        <f t="shared" si="2"/>
        <v>0</v>
      </c>
      <c r="AP7" s="100">
        <f t="shared" si="2"/>
        <v>0</v>
      </c>
      <c r="AQ7" s="100">
        <f t="shared" si="2"/>
        <v>0</v>
      </c>
      <c r="AR7" s="100">
        <f t="shared" si="2"/>
        <v>0</v>
      </c>
      <c r="AS7" s="100">
        <f t="shared" si="2"/>
        <v>0</v>
      </c>
      <c r="AT7" s="100">
        <f t="shared" si="2"/>
        <v>0</v>
      </c>
      <c r="AU7" s="100">
        <f t="shared" si="2"/>
        <v>0</v>
      </c>
      <c r="AV7" s="100">
        <f t="shared" si="2"/>
        <v>0</v>
      </c>
      <c r="AW7" s="100">
        <f t="shared" si="2"/>
        <v>0</v>
      </c>
      <c r="AX7" s="100">
        <f t="shared" si="2"/>
        <v>0</v>
      </c>
      <c r="AY7" s="100">
        <f t="shared" si="2"/>
        <v>0</v>
      </c>
      <c r="AZ7" s="100">
        <f t="shared" si="2"/>
        <v>0</v>
      </c>
      <c r="BA7" s="100">
        <f t="shared" si="2"/>
        <v>0</v>
      </c>
      <c r="BB7" s="100">
        <f t="shared" si="2"/>
        <v>0</v>
      </c>
      <c r="BC7" s="100">
        <f t="shared" si="2"/>
        <v>0</v>
      </c>
      <c r="BD7" s="100">
        <f t="shared" si="2"/>
        <v>0</v>
      </c>
      <c r="BE7" s="100">
        <f t="shared" si="2"/>
        <v>0</v>
      </c>
      <c r="BF7" s="100">
        <f t="shared" si="2"/>
        <v>0</v>
      </c>
      <c r="BG7" s="100">
        <f t="shared" si="2"/>
        <v>0</v>
      </c>
      <c r="BH7" s="100">
        <f t="shared" si="2"/>
        <v>0</v>
      </c>
      <c r="BI7" s="100">
        <f t="shared" si="2"/>
        <v>0</v>
      </c>
      <c r="BJ7" s="100">
        <f t="shared" si="2"/>
        <v>0</v>
      </c>
    </row>
    <row r="8" spans="1:62" ht="13.8" x14ac:dyDescent="0.3">
      <c r="A8" s="4" t="s">
        <v>33</v>
      </c>
      <c r="B8" s="4"/>
      <c r="C8" s="98">
        <f>Sammanställning!F42</f>
        <v>0</v>
      </c>
      <c r="D8" s="98">
        <f>Sammanställning!H42</f>
        <v>0</v>
      </c>
      <c r="E8" s="98">
        <f>Sammanställning!K42</f>
        <v>0</v>
      </c>
      <c r="F8" s="4"/>
      <c r="G8" s="99" t="s">
        <v>124</v>
      </c>
      <c r="H8" s="99">
        <f>Sammanställning!K12</f>
        <v>0.02</v>
      </c>
      <c r="I8" s="4"/>
      <c r="J8" s="4" t="s">
        <v>56</v>
      </c>
      <c r="K8" s="4"/>
      <c r="L8" s="100">
        <f>(Sammanställning!$F$40+Sammanställning!$F$41)</f>
        <v>0</v>
      </c>
      <c r="M8" s="100">
        <f t="shared" ref="M8:AR8" si="3">IF(M$2&gt;$H$2,0,L8+(L8*$H$8))</f>
        <v>0</v>
      </c>
      <c r="N8" s="100">
        <f t="shared" si="3"/>
        <v>0</v>
      </c>
      <c r="O8" s="100">
        <f t="shared" si="3"/>
        <v>0</v>
      </c>
      <c r="P8" s="100">
        <f t="shared" si="3"/>
        <v>0</v>
      </c>
      <c r="Q8" s="100">
        <f t="shared" si="3"/>
        <v>0</v>
      </c>
      <c r="R8" s="100">
        <f t="shared" si="3"/>
        <v>0</v>
      </c>
      <c r="S8" s="100">
        <f t="shared" si="3"/>
        <v>0</v>
      </c>
      <c r="T8" s="100">
        <f t="shared" si="3"/>
        <v>0</v>
      </c>
      <c r="U8" s="100">
        <f t="shared" si="3"/>
        <v>0</v>
      </c>
      <c r="V8" s="100">
        <f t="shared" si="3"/>
        <v>0</v>
      </c>
      <c r="W8" s="100">
        <f t="shared" si="3"/>
        <v>0</v>
      </c>
      <c r="X8" s="100">
        <f t="shared" si="3"/>
        <v>0</v>
      </c>
      <c r="Y8" s="100">
        <f t="shared" si="3"/>
        <v>0</v>
      </c>
      <c r="Z8" s="100">
        <f t="shared" si="3"/>
        <v>0</v>
      </c>
      <c r="AA8" s="100">
        <f t="shared" si="3"/>
        <v>0</v>
      </c>
      <c r="AB8" s="100">
        <f t="shared" si="3"/>
        <v>0</v>
      </c>
      <c r="AC8" s="100">
        <f t="shared" si="3"/>
        <v>0</v>
      </c>
      <c r="AD8" s="100">
        <f t="shared" si="3"/>
        <v>0</v>
      </c>
      <c r="AE8" s="100">
        <f t="shared" si="3"/>
        <v>0</v>
      </c>
      <c r="AF8" s="100">
        <f t="shared" si="3"/>
        <v>0</v>
      </c>
      <c r="AG8" s="100">
        <f t="shared" si="3"/>
        <v>0</v>
      </c>
      <c r="AH8" s="100">
        <f t="shared" si="3"/>
        <v>0</v>
      </c>
      <c r="AI8" s="100">
        <f t="shared" si="3"/>
        <v>0</v>
      </c>
      <c r="AJ8" s="100">
        <f t="shared" si="3"/>
        <v>0</v>
      </c>
      <c r="AK8" s="100">
        <f t="shared" si="3"/>
        <v>0</v>
      </c>
      <c r="AL8" s="100">
        <f t="shared" si="3"/>
        <v>0</v>
      </c>
      <c r="AM8" s="100">
        <f t="shared" si="3"/>
        <v>0</v>
      </c>
      <c r="AN8" s="100">
        <f t="shared" si="3"/>
        <v>0</v>
      </c>
      <c r="AO8" s="100">
        <f t="shared" si="3"/>
        <v>0</v>
      </c>
      <c r="AP8" s="100">
        <f t="shared" si="3"/>
        <v>0</v>
      </c>
      <c r="AQ8" s="100">
        <f t="shared" si="3"/>
        <v>0</v>
      </c>
      <c r="AR8" s="100">
        <f t="shared" si="3"/>
        <v>0</v>
      </c>
      <c r="AS8" s="100">
        <f t="shared" ref="AS8:BJ8" si="4">IF(AS$2&gt;$H$2,0,AR8+(AR8*$H$8))</f>
        <v>0</v>
      </c>
      <c r="AT8" s="100">
        <f t="shared" si="4"/>
        <v>0</v>
      </c>
      <c r="AU8" s="100">
        <f t="shared" si="4"/>
        <v>0</v>
      </c>
      <c r="AV8" s="100">
        <f t="shared" si="4"/>
        <v>0</v>
      </c>
      <c r="AW8" s="100">
        <f t="shared" si="4"/>
        <v>0</v>
      </c>
      <c r="AX8" s="100">
        <f t="shared" si="4"/>
        <v>0</v>
      </c>
      <c r="AY8" s="100">
        <f t="shared" si="4"/>
        <v>0</v>
      </c>
      <c r="AZ8" s="100">
        <f t="shared" si="4"/>
        <v>0</v>
      </c>
      <c r="BA8" s="100">
        <f t="shared" si="4"/>
        <v>0</v>
      </c>
      <c r="BB8" s="100">
        <f t="shared" si="4"/>
        <v>0</v>
      </c>
      <c r="BC8" s="100">
        <f t="shared" si="4"/>
        <v>0</v>
      </c>
      <c r="BD8" s="100">
        <f t="shared" si="4"/>
        <v>0</v>
      </c>
      <c r="BE8" s="100">
        <f t="shared" si="4"/>
        <v>0</v>
      </c>
      <c r="BF8" s="100">
        <f t="shared" si="4"/>
        <v>0</v>
      </c>
      <c r="BG8" s="100">
        <f t="shared" si="4"/>
        <v>0</v>
      </c>
      <c r="BH8" s="100">
        <f t="shared" si="4"/>
        <v>0</v>
      </c>
      <c r="BI8" s="100">
        <f t="shared" si="4"/>
        <v>0</v>
      </c>
      <c r="BJ8" s="100">
        <f t="shared" si="4"/>
        <v>0</v>
      </c>
    </row>
    <row r="9" spans="1:62" ht="13.8" x14ac:dyDescent="0.3">
      <c r="A9" s="4" t="s">
        <v>32</v>
      </c>
      <c r="B9" s="4"/>
      <c r="C9" s="98">
        <f>Sammanställning!F47</f>
        <v>0</v>
      </c>
      <c r="D9" s="98">
        <f>Sammanställning!H47</f>
        <v>0</v>
      </c>
      <c r="E9" s="98">
        <f>Sammanställning!K47</f>
        <v>0</v>
      </c>
      <c r="F9" s="4"/>
      <c r="G9" s="4"/>
      <c r="H9" s="4"/>
      <c r="I9" s="4"/>
      <c r="J9" s="4" t="s">
        <v>32</v>
      </c>
      <c r="K9" s="4"/>
      <c r="L9" s="100">
        <f>IF(L2=$H$2,Sammanställning!$F$46,0)</f>
        <v>0</v>
      </c>
      <c r="M9" s="100">
        <f>IF(M2=$H$2,Sammanställning!$F$46,0)</f>
        <v>0</v>
      </c>
      <c r="N9" s="100">
        <f>IF(N2=$H$2,Sammanställning!$F$46,0)</f>
        <v>0</v>
      </c>
      <c r="O9" s="100">
        <f>IF(O2=$H$2,Sammanställning!$F$46,0)</f>
        <v>0</v>
      </c>
      <c r="P9" s="100">
        <f>IF(P2=$H$2,Sammanställning!$F$46,0)</f>
        <v>0</v>
      </c>
      <c r="Q9" s="100">
        <f>IF(Q2=$H$2,Sammanställning!$F$46,0)</f>
        <v>0</v>
      </c>
      <c r="R9" s="100">
        <f>IF(R2=$H$2,Sammanställning!$F$46,0)</f>
        <v>0</v>
      </c>
      <c r="S9" s="100">
        <f>IF(S2=$H$2,Sammanställning!$F$46,0)</f>
        <v>0</v>
      </c>
      <c r="T9" s="100">
        <f>IF(T2=$H$2,Sammanställning!$F$46,0)</f>
        <v>0</v>
      </c>
      <c r="U9" s="100">
        <f>IF(U2=$H$2,Sammanställning!$F$46,0)</f>
        <v>0</v>
      </c>
      <c r="V9" s="100">
        <f>IF(V2=$H$2,Sammanställning!$F$46,0)</f>
        <v>0</v>
      </c>
      <c r="W9" s="100">
        <f>IF(W2=$H$2,Sammanställning!$F$46,0)</f>
        <v>0</v>
      </c>
      <c r="X9" s="100">
        <f>IF(X2=$H$2,Sammanställning!$F$46,0)</f>
        <v>0</v>
      </c>
      <c r="Y9" s="100">
        <f>IF(Y2=$H$2,Sammanställning!$F$46,0)</f>
        <v>0</v>
      </c>
      <c r="Z9" s="100">
        <f>IF(Z2=$H$2,Sammanställning!$F$46,0)</f>
        <v>0</v>
      </c>
      <c r="AA9" s="100">
        <f>IF(AA2=$H$2,Sammanställning!$F$46,0)</f>
        <v>0</v>
      </c>
      <c r="AB9" s="100">
        <f>IF(AB2=$H$2,Sammanställning!$F$46,0)</f>
        <v>0</v>
      </c>
      <c r="AC9" s="100">
        <f>IF(AC2=$H$2,Sammanställning!$F$46,0)</f>
        <v>0</v>
      </c>
      <c r="AD9" s="100">
        <f>IF(AD2=$H$2,Sammanställning!$F$46,0)</f>
        <v>0</v>
      </c>
      <c r="AE9" s="100">
        <f>IF(AE2=$H$2,Sammanställning!$F$46,0)</f>
        <v>0</v>
      </c>
      <c r="AF9" s="100">
        <f>IF(AF2=$H$2,Sammanställning!$F$46,0)</f>
        <v>0</v>
      </c>
      <c r="AG9" s="100">
        <f>IF(AG2=$H$2,Sammanställning!$F$46,0)</f>
        <v>0</v>
      </c>
      <c r="AH9" s="100">
        <f>IF(AH2=$H$2,Sammanställning!$F$46,0)</f>
        <v>0</v>
      </c>
      <c r="AI9" s="100">
        <f>IF(AI2=$H$2,Sammanställning!$F$46,0)</f>
        <v>0</v>
      </c>
      <c r="AJ9" s="100">
        <f>IF(AJ2=$H$2,Sammanställning!$F$46,0)</f>
        <v>0</v>
      </c>
      <c r="AK9" s="100">
        <f>IF(AK2=$H$2,Sammanställning!$F$46,0)</f>
        <v>0</v>
      </c>
      <c r="AL9" s="100">
        <f>IF(AL2=$H$2,Sammanställning!$F$46,0)</f>
        <v>0</v>
      </c>
      <c r="AM9" s="100">
        <f>IF(AM2=$H$2,Sammanställning!$F$46,0)</f>
        <v>0</v>
      </c>
      <c r="AN9" s="100">
        <f>IF(AN2=$H$2,Sammanställning!$F$46,0)</f>
        <v>0</v>
      </c>
      <c r="AO9" s="100">
        <f>IF(AO2=$H$2,Sammanställning!$F$46,0)</f>
        <v>0</v>
      </c>
      <c r="AP9" s="100">
        <f>IF(AP2=$H$2,Sammanställning!$F$46,0)</f>
        <v>0</v>
      </c>
      <c r="AQ9" s="100">
        <f>IF(AQ2=$H$2,Sammanställning!$F$46,0)</f>
        <v>0</v>
      </c>
      <c r="AR9" s="100">
        <f>IF(AR2=$H$2,Sammanställning!$F$46,0)</f>
        <v>0</v>
      </c>
      <c r="AS9" s="100">
        <f>IF(AS2=$H$2,Sammanställning!$F$46,0)</f>
        <v>0</v>
      </c>
      <c r="AT9" s="100">
        <f>IF(AT2=$H$2,Sammanställning!$F$46,0)</f>
        <v>0</v>
      </c>
      <c r="AU9" s="100">
        <f>IF(AU2=$H$2,Sammanställning!$F$46,0)</f>
        <v>0</v>
      </c>
      <c r="AV9" s="100">
        <f>IF(AV2=$H$2,Sammanställning!$F$46,0)</f>
        <v>0</v>
      </c>
      <c r="AW9" s="100">
        <f>IF(AW2=$H$2,Sammanställning!$F$46,0)</f>
        <v>0</v>
      </c>
      <c r="AX9" s="100">
        <f>IF(AX2=$H$2,Sammanställning!$F$46,0)</f>
        <v>0</v>
      </c>
      <c r="AY9" s="100">
        <f>IF(AY2=$H$2,Sammanställning!$F$46,0)</f>
        <v>0</v>
      </c>
      <c r="AZ9" s="100">
        <f>IF(AZ2=$H$2,Sammanställning!$F$46,0)</f>
        <v>0</v>
      </c>
      <c r="BA9" s="100">
        <f>IF(BA2=$H$2,Sammanställning!$F$46,0)</f>
        <v>0</v>
      </c>
      <c r="BB9" s="100">
        <f>IF(BB2=$H$2,Sammanställning!$F$46,0)</f>
        <v>0</v>
      </c>
      <c r="BC9" s="100">
        <f>IF(BC2=$H$2,Sammanställning!$F$46,0)</f>
        <v>0</v>
      </c>
      <c r="BD9" s="100">
        <f>IF(BD2=$H$2,Sammanställning!$F$46,0)</f>
        <v>0</v>
      </c>
      <c r="BE9" s="100">
        <f>IF(BE2=$H$2,Sammanställning!$F$46,0)</f>
        <v>0</v>
      </c>
      <c r="BF9" s="100">
        <f>IF(BF2=$H$2,Sammanställning!$F$46,0)</f>
        <v>0</v>
      </c>
      <c r="BG9" s="100">
        <f>IF(BG2=$H$2,Sammanställning!$F$46,0)</f>
        <v>0</v>
      </c>
      <c r="BH9" s="100">
        <f>IF(BH2=$H$2,Sammanställning!$F$46,0)</f>
        <v>0</v>
      </c>
      <c r="BI9" s="100">
        <f>IF(BI2=$H$2,Sammanställning!$F$46,0)</f>
        <v>0</v>
      </c>
      <c r="BJ9" s="100">
        <f>IF(BJ2=$H$2,Sammanställning!$F$46,0)</f>
        <v>0</v>
      </c>
    </row>
    <row r="10" spans="1:62" ht="13.8" x14ac:dyDescent="0.3">
      <c r="A10" s="95" t="s">
        <v>6</v>
      </c>
      <c r="B10" s="95"/>
      <c r="C10" s="102">
        <f>SUM(C6:C9)</f>
        <v>0</v>
      </c>
      <c r="D10" s="102">
        <f>SUM(D6:D9)</f>
        <v>0</v>
      </c>
      <c r="E10" s="102">
        <f>SUM(E6:E9)</f>
        <v>0</v>
      </c>
      <c r="F10" s="4"/>
      <c r="G10" s="4"/>
      <c r="H10" s="4"/>
      <c r="I10" s="4"/>
      <c r="J10" s="4" t="s">
        <v>27</v>
      </c>
      <c r="K10" s="4"/>
      <c r="L10" s="100">
        <f>IF(L2=$H$2,Sammanställning!$F$51,0)</f>
        <v>0</v>
      </c>
      <c r="M10" s="100">
        <f>IF(M2=$H$2,Sammanställning!$F$51,0)</f>
        <v>0</v>
      </c>
      <c r="N10" s="100">
        <f>IF(N2=$H$2,Sammanställning!$F$51,0)</f>
        <v>0</v>
      </c>
      <c r="O10" s="100">
        <f>IF(O2=$H$2,Sammanställning!$F$51,0)</f>
        <v>0</v>
      </c>
      <c r="P10" s="100">
        <f>IF(P2=$H$2,Sammanställning!$F$51,0)</f>
        <v>0</v>
      </c>
      <c r="Q10" s="100">
        <f>IF(Q2=$H$2,Sammanställning!$F$51,0)</f>
        <v>0</v>
      </c>
      <c r="R10" s="100">
        <f>IF(R2=$H$2,Sammanställning!$F$51,0)</f>
        <v>0</v>
      </c>
      <c r="S10" s="100">
        <f>IF(S2=$H$2,Sammanställning!$F$51,0)</f>
        <v>0</v>
      </c>
      <c r="T10" s="100">
        <f>IF(T2=$H$2,Sammanställning!$F$51,0)</f>
        <v>0</v>
      </c>
      <c r="U10" s="100">
        <f>IF(U2=$H$2,Sammanställning!$F$51,0)</f>
        <v>0</v>
      </c>
      <c r="V10" s="100">
        <f>IF(V2=$H$2,Sammanställning!$F$51,0)</f>
        <v>0</v>
      </c>
      <c r="W10" s="100">
        <f>IF(W2=$H$2,Sammanställning!$F$51,0)</f>
        <v>0</v>
      </c>
      <c r="X10" s="100">
        <f>IF(X2=$H$2,Sammanställning!$F$51,0)</f>
        <v>0</v>
      </c>
      <c r="Y10" s="100">
        <f>IF(Y2=$H$2,Sammanställning!$F$51,0)</f>
        <v>0</v>
      </c>
      <c r="Z10" s="100">
        <f>IF(Z2=$H$2,Sammanställning!$F$51,0)</f>
        <v>0</v>
      </c>
      <c r="AA10" s="100">
        <f>IF(AA2=$H$2,Sammanställning!$F$51,0)</f>
        <v>0</v>
      </c>
      <c r="AB10" s="100">
        <f>IF(AB2=$H$2,Sammanställning!$F$51,0)</f>
        <v>0</v>
      </c>
      <c r="AC10" s="100">
        <f>IF(AC2=$H$2,Sammanställning!$F$51,0)</f>
        <v>0</v>
      </c>
      <c r="AD10" s="100">
        <f>IF(AD2=$H$2,Sammanställning!$F$51,0)</f>
        <v>0</v>
      </c>
      <c r="AE10" s="100">
        <f>IF(AE2=$H$2,Sammanställning!$F$51,0)</f>
        <v>0</v>
      </c>
      <c r="AF10" s="100">
        <f>IF(AF2=$H$2,Sammanställning!$F$51,0)</f>
        <v>0</v>
      </c>
      <c r="AG10" s="100">
        <f>IF(AG2=$H$2,Sammanställning!$F$51,0)</f>
        <v>0</v>
      </c>
      <c r="AH10" s="100">
        <f>IF(AH2=$H$2,Sammanställning!$F$51,0)</f>
        <v>0</v>
      </c>
      <c r="AI10" s="100">
        <f>IF(AI2=$H$2,Sammanställning!$F$51,0)</f>
        <v>0</v>
      </c>
      <c r="AJ10" s="100">
        <f>IF(AJ2=$H$2,Sammanställning!$F$51,0)</f>
        <v>0</v>
      </c>
      <c r="AK10" s="100">
        <f>IF(AK2=$H$2,Sammanställning!$F$51,0)</f>
        <v>0</v>
      </c>
      <c r="AL10" s="100">
        <f>IF(AL2=$H$2,Sammanställning!$F$51,0)</f>
        <v>0</v>
      </c>
      <c r="AM10" s="100">
        <f>IF(AM2=$H$2,Sammanställning!$F$51,0)</f>
        <v>0</v>
      </c>
      <c r="AN10" s="100">
        <f>IF(AN2=$H$2,Sammanställning!$F$51,0)</f>
        <v>0</v>
      </c>
      <c r="AO10" s="100">
        <f>IF(AO2=$H$2,Sammanställning!$F$51,0)</f>
        <v>0</v>
      </c>
      <c r="AP10" s="100">
        <f>IF(AP2=$H$2,Sammanställning!$F$51,0)</f>
        <v>0</v>
      </c>
      <c r="AQ10" s="100">
        <f>IF(AQ2=$H$2,Sammanställning!$F$51,0)</f>
        <v>0</v>
      </c>
      <c r="AR10" s="100">
        <f>IF(AR2=$H$2,Sammanställning!$F$51,0)</f>
        <v>0</v>
      </c>
      <c r="AS10" s="100">
        <f>IF(AS2=$H$2,Sammanställning!$F$51,0)</f>
        <v>0</v>
      </c>
      <c r="AT10" s="100">
        <f>IF(AT2=$H$2,Sammanställning!$F$51,0)</f>
        <v>0</v>
      </c>
      <c r="AU10" s="100">
        <f>IF(AU2=$H$2,Sammanställning!$F$51,0)</f>
        <v>0</v>
      </c>
      <c r="AV10" s="100">
        <f>IF(AV2=$H$2,Sammanställning!$F$51,0)</f>
        <v>0</v>
      </c>
      <c r="AW10" s="100">
        <f>IF(AW2=$H$2,Sammanställning!$F$51,0)</f>
        <v>0</v>
      </c>
      <c r="AX10" s="100">
        <f>IF(AX2=$H$2,Sammanställning!$F$51,0)</f>
        <v>0</v>
      </c>
      <c r="AY10" s="100">
        <f>IF(AY2=$H$2,Sammanställning!$F$51,0)</f>
        <v>0</v>
      </c>
      <c r="AZ10" s="100">
        <f>IF(AZ2=$H$2,Sammanställning!$F$51,0)</f>
        <v>0</v>
      </c>
      <c r="BA10" s="100">
        <f>IF(BA2=$H$2,Sammanställning!$F$51,0)</f>
        <v>0</v>
      </c>
      <c r="BB10" s="100">
        <f>IF(BB2=$H$2,Sammanställning!$F$51,0)</f>
        <v>0</v>
      </c>
      <c r="BC10" s="100">
        <f>IF(BC2=$H$2,Sammanställning!$F$51,0)</f>
        <v>0</v>
      </c>
      <c r="BD10" s="100">
        <f>IF(BD2=$H$2,Sammanställning!$F$51,0)</f>
        <v>0</v>
      </c>
      <c r="BE10" s="100">
        <f>IF(BE2=$H$2,Sammanställning!$F$51,0)</f>
        <v>0</v>
      </c>
      <c r="BF10" s="100">
        <f>IF(BF2=$H$2,Sammanställning!$F$51,0)</f>
        <v>0</v>
      </c>
      <c r="BG10" s="100">
        <f>IF(BG2=$H$2,Sammanställning!$F$51,0)</f>
        <v>0</v>
      </c>
      <c r="BH10" s="100">
        <f>IF(BH2=$H$2,Sammanställning!$F$51,0)</f>
        <v>0</v>
      </c>
      <c r="BI10" s="100">
        <f>IF(BI2=$H$2,Sammanställning!$F$51,0)</f>
        <v>0</v>
      </c>
      <c r="BJ10" s="100">
        <f>IF(BJ2=$H$2,Sammanställning!$F$51,0)</f>
        <v>0</v>
      </c>
    </row>
    <row r="11" spans="1:62" ht="13.8" x14ac:dyDescent="0.3">
      <c r="A11" s="4"/>
      <c r="B11" s="4"/>
      <c r="C11" s="4"/>
      <c r="D11" s="4"/>
      <c r="E11" s="4"/>
      <c r="F11" s="4"/>
      <c r="G11" s="4"/>
      <c r="H11" s="4"/>
      <c r="I11" s="4"/>
      <c r="J11" s="4"/>
      <c r="K11" s="103"/>
      <c r="L11" s="10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row>
    <row r="12" spans="1:62" ht="13.8" x14ac:dyDescent="0.3">
      <c r="A12" s="4"/>
      <c r="B12" s="4"/>
      <c r="C12" s="4"/>
      <c r="D12" s="4"/>
      <c r="E12" s="4"/>
      <c r="F12" s="4"/>
      <c r="G12" s="4"/>
      <c r="H12" s="4"/>
      <c r="I12" s="4"/>
      <c r="J12" s="95" t="s">
        <v>36</v>
      </c>
      <c r="K12" s="4"/>
      <c r="L12" s="100"/>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row>
    <row r="13" spans="1:62" ht="13.8" x14ac:dyDescent="0.3">
      <c r="A13" s="4"/>
      <c r="B13" s="4"/>
      <c r="C13" s="4"/>
      <c r="D13" s="4"/>
      <c r="E13" s="4"/>
      <c r="F13" s="4"/>
      <c r="G13" s="4"/>
      <c r="H13" s="4"/>
      <c r="I13" s="4"/>
      <c r="J13" s="4" t="s">
        <v>50</v>
      </c>
      <c r="K13" s="4"/>
      <c r="L13" s="100">
        <f>-D3</f>
        <v>0</v>
      </c>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row>
    <row r="14" spans="1:62" ht="13.8" x14ac:dyDescent="0.3">
      <c r="A14" s="4"/>
      <c r="B14" s="4"/>
      <c r="C14" s="4"/>
      <c r="D14" s="4"/>
      <c r="E14" s="4"/>
      <c r="F14" s="4"/>
      <c r="G14" s="4"/>
      <c r="H14" s="4"/>
      <c r="I14" s="4"/>
      <c r="J14" s="4" t="s">
        <v>51</v>
      </c>
      <c r="K14" s="4"/>
      <c r="L14" s="100">
        <f>Sammanställning!$H$30*Sammanställning!$J$9</f>
        <v>0</v>
      </c>
      <c r="M14" s="100">
        <f>IF(M$2&gt;$H$2,0,L14+(L14*$H$5))</f>
        <v>0</v>
      </c>
      <c r="N14" s="100">
        <f t="shared" ref="N14:BJ14" si="5">IF(N$2&gt;$H$2,0,M14+(M14*$H$5))</f>
        <v>0</v>
      </c>
      <c r="O14" s="100">
        <f t="shared" si="5"/>
        <v>0</v>
      </c>
      <c r="P14" s="100">
        <f t="shared" si="5"/>
        <v>0</v>
      </c>
      <c r="Q14" s="100">
        <f t="shared" si="5"/>
        <v>0</v>
      </c>
      <c r="R14" s="100">
        <f t="shared" si="5"/>
        <v>0</v>
      </c>
      <c r="S14" s="100">
        <f t="shared" si="5"/>
        <v>0</v>
      </c>
      <c r="T14" s="100">
        <f t="shared" si="5"/>
        <v>0</v>
      </c>
      <c r="U14" s="100">
        <f t="shared" si="5"/>
        <v>0</v>
      </c>
      <c r="V14" s="100">
        <f t="shared" si="5"/>
        <v>0</v>
      </c>
      <c r="W14" s="100">
        <f t="shared" si="5"/>
        <v>0</v>
      </c>
      <c r="X14" s="100">
        <f t="shared" si="5"/>
        <v>0</v>
      </c>
      <c r="Y14" s="100">
        <f t="shared" si="5"/>
        <v>0</v>
      </c>
      <c r="Z14" s="100">
        <f t="shared" si="5"/>
        <v>0</v>
      </c>
      <c r="AA14" s="100">
        <f t="shared" si="5"/>
        <v>0</v>
      </c>
      <c r="AB14" s="100">
        <f t="shared" si="5"/>
        <v>0</v>
      </c>
      <c r="AC14" s="100">
        <f t="shared" si="5"/>
        <v>0</v>
      </c>
      <c r="AD14" s="100">
        <f t="shared" si="5"/>
        <v>0</v>
      </c>
      <c r="AE14" s="100">
        <f t="shared" si="5"/>
        <v>0</v>
      </c>
      <c r="AF14" s="100">
        <f t="shared" si="5"/>
        <v>0</v>
      </c>
      <c r="AG14" s="100">
        <f t="shared" si="5"/>
        <v>0</v>
      </c>
      <c r="AH14" s="100">
        <f t="shared" si="5"/>
        <v>0</v>
      </c>
      <c r="AI14" s="100">
        <f t="shared" si="5"/>
        <v>0</v>
      </c>
      <c r="AJ14" s="100">
        <f t="shared" si="5"/>
        <v>0</v>
      </c>
      <c r="AK14" s="100">
        <f t="shared" si="5"/>
        <v>0</v>
      </c>
      <c r="AL14" s="100">
        <f t="shared" si="5"/>
        <v>0</v>
      </c>
      <c r="AM14" s="100">
        <f t="shared" si="5"/>
        <v>0</v>
      </c>
      <c r="AN14" s="100">
        <f t="shared" si="5"/>
        <v>0</v>
      </c>
      <c r="AO14" s="100">
        <f t="shared" si="5"/>
        <v>0</v>
      </c>
      <c r="AP14" s="100">
        <f t="shared" si="5"/>
        <v>0</v>
      </c>
      <c r="AQ14" s="100">
        <f t="shared" si="5"/>
        <v>0</v>
      </c>
      <c r="AR14" s="100">
        <f t="shared" si="5"/>
        <v>0</v>
      </c>
      <c r="AS14" s="100">
        <f t="shared" si="5"/>
        <v>0</v>
      </c>
      <c r="AT14" s="100">
        <f t="shared" si="5"/>
        <v>0</v>
      </c>
      <c r="AU14" s="100">
        <f t="shared" si="5"/>
        <v>0</v>
      </c>
      <c r="AV14" s="100">
        <f t="shared" si="5"/>
        <v>0</v>
      </c>
      <c r="AW14" s="100">
        <f t="shared" si="5"/>
        <v>0</v>
      </c>
      <c r="AX14" s="100">
        <f t="shared" si="5"/>
        <v>0</v>
      </c>
      <c r="AY14" s="100">
        <f t="shared" si="5"/>
        <v>0</v>
      </c>
      <c r="AZ14" s="100">
        <f t="shared" si="5"/>
        <v>0</v>
      </c>
      <c r="BA14" s="100">
        <f t="shared" si="5"/>
        <v>0</v>
      </c>
      <c r="BB14" s="100">
        <f t="shared" si="5"/>
        <v>0</v>
      </c>
      <c r="BC14" s="100">
        <f t="shared" si="5"/>
        <v>0</v>
      </c>
      <c r="BD14" s="100">
        <f t="shared" si="5"/>
        <v>0</v>
      </c>
      <c r="BE14" s="100">
        <f t="shared" si="5"/>
        <v>0</v>
      </c>
      <c r="BF14" s="100">
        <f t="shared" si="5"/>
        <v>0</v>
      </c>
      <c r="BG14" s="100">
        <f t="shared" si="5"/>
        <v>0</v>
      </c>
      <c r="BH14" s="100">
        <f t="shared" si="5"/>
        <v>0</v>
      </c>
      <c r="BI14" s="100">
        <f t="shared" si="5"/>
        <v>0</v>
      </c>
      <c r="BJ14" s="100">
        <f t="shared" si="5"/>
        <v>0</v>
      </c>
    </row>
    <row r="15" spans="1:62" ht="13.8" x14ac:dyDescent="0.3">
      <c r="A15" s="95" t="s">
        <v>34</v>
      </c>
      <c r="B15" s="4"/>
      <c r="C15" s="4"/>
      <c r="D15" s="105"/>
      <c r="E15" s="105"/>
      <c r="F15" s="105"/>
      <c r="G15" s="105"/>
      <c r="H15" s="105"/>
      <c r="I15" s="105"/>
      <c r="J15" s="4" t="s">
        <v>52</v>
      </c>
      <c r="K15" s="105"/>
      <c r="L15" s="100">
        <f>Sammanställning!$H$34*Sammanställning!$J$10</f>
        <v>0</v>
      </c>
      <c r="M15" s="100">
        <f>IF(M$2&gt;$H$2,0,L15+(L15*$H$6))</f>
        <v>0</v>
      </c>
      <c r="N15" s="100">
        <f t="shared" ref="N15:BJ15" si="6">IF(N$2&gt;$H$2,0,M15+(M15*$H$6))</f>
        <v>0</v>
      </c>
      <c r="O15" s="100">
        <f t="shared" si="6"/>
        <v>0</v>
      </c>
      <c r="P15" s="100">
        <f t="shared" si="6"/>
        <v>0</v>
      </c>
      <c r="Q15" s="100">
        <f t="shared" si="6"/>
        <v>0</v>
      </c>
      <c r="R15" s="100">
        <f t="shared" si="6"/>
        <v>0</v>
      </c>
      <c r="S15" s="100">
        <f t="shared" si="6"/>
        <v>0</v>
      </c>
      <c r="T15" s="100">
        <f t="shared" si="6"/>
        <v>0</v>
      </c>
      <c r="U15" s="100">
        <f t="shared" si="6"/>
        <v>0</v>
      </c>
      <c r="V15" s="100">
        <f t="shared" si="6"/>
        <v>0</v>
      </c>
      <c r="W15" s="100">
        <f t="shared" si="6"/>
        <v>0</v>
      </c>
      <c r="X15" s="100">
        <f t="shared" si="6"/>
        <v>0</v>
      </c>
      <c r="Y15" s="100">
        <f t="shared" si="6"/>
        <v>0</v>
      </c>
      <c r="Z15" s="100">
        <f t="shared" si="6"/>
        <v>0</v>
      </c>
      <c r="AA15" s="100">
        <f t="shared" si="6"/>
        <v>0</v>
      </c>
      <c r="AB15" s="100">
        <f t="shared" si="6"/>
        <v>0</v>
      </c>
      <c r="AC15" s="100">
        <f t="shared" si="6"/>
        <v>0</v>
      </c>
      <c r="AD15" s="100">
        <f t="shared" si="6"/>
        <v>0</v>
      </c>
      <c r="AE15" s="100">
        <f t="shared" si="6"/>
        <v>0</v>
      </c>
      <c r="AF15" s="100">
        <f t="shared" si="6"/>
        <v>0</v>
      </c>
      <c r="AG15" s="100">
        <f t="shared" si="6"/>
        <v>0</v>
      </c>
      <c r="AH15" s="100">
        <f t="shared" si="6"/>
        <v>0</v>
      </c>
      <c r="AI15" s="100">
        <f t="shared" si="6"/>
        <v>0</v>
      </c>
      <c r="AJ15" s="100">
        <f t="shared" si="6"/>
        <v>0</v>
      </c>
      <c r="AK15" s="100">
        <f t="shared" si="6"/>
        <v>0</v>
      </c>
      <c r="AL15" s="100">
        <f t="shared" si="6"/>
        <v>0</v>
      </c>
      <c r="AM15" s="100">
        <f t="shared" si="6"/>
        <v>0</v>
      </c>
      <c r="AN15" s="100">
        <f t="shared" si="6"/>
        <v>0</v>
      </c>
      <c r="AO15" s="100">
        <f t="shared" si="6"/>
        <v>0</v>
      </c>
      <c r="AP15" s="100">
        <f t="shared" si="6"/>
        <v>0</v>
      </c>
      <c r="AQ15" s="100">
        <f t="shared" si="6"/>
        <v>0</v>
      </c>
      <c r="AR15" s="100">
        <f t="shared" si="6"/>
        <v>0</v>
      </c>
      <c r="AS15" s="100">
        <f t="shared" si="6"/>
        <v>0</v>
      </c>
      <c r="AT15" s="100">
        <f t="shared" si="6"/>
        <v>0</v>
      </c>
      <c r="AU15" s="100">
        <f t="shared" si="6"/>
        <v>0</v>
      </c>
      <c r="AV15" s="100">
        <f t="shared" si="6"/>
        <v>0</v>
      </c>
      <c r="AW15" s="100">
        <f t="shared" si="6"/>
        <v>0</v>
      </c>
      <c r="AX15" s="100">
        <f t="shared" si="6"/>
        <v>0</v>
      </c>
      <c r="AY15" s="100">
        <f t="shared" si="6"/>
        <v>0</v>
      </c>
      <c r="AZ15" s="100">
        <f t="shared" si="6"/>
        <v>0</v>
      </c>
      <c r="BA15" s="100">
        <f t="shared" si="6"/>
        <v>0</v>
      </c>
      <c r="BB15" s="100">
        <f t="shared" si="6"/>
        <v>0</v>
      </c>
      <c r="BC15" s="100">
        <f t="shared" si="6"/>
        <v>0</v>
      </c>
      <c r="BD15" s="100">
        <f t="shared" si="6"/>
        <v>0</v>
      </c>
      <c r="BE15" s="100">
        <f t="shared" si="6"/>
        <v>0</v>
      </c>
      <c r="BF15" s="100">
        <f t="shared" si="6"/>
        <v>0</v>
      </c>
      <c r="BG15" s="100">
        <f t="shared" si="6"/>
        <v>0</v>
      </c>
      <c r="BH15" s="100">
        <f t="shared" si="6"/>
        <v>0</v>
      </c>
      <c r="BI15" s="100">
        <f t="shared" si="6"/>
        <v>0</v>
      </c>
      <c r="BJ15" s="100">
        <f t="shared" si="6"/>
        <v>0</v>
      </c>
    </row>
    <row r="16" spans="1:62" ht="13.8" x14ac:dyDescent="0.3">
      <c r="A16" s="4"/>
      <c r="B16" s="4"/>
      <c r="C16" s="4"/>
      <c r="D16" s="4"/>
      <c r="E16" s="4"/>
      <c r="F16" s="4"/>
      <c r="G16" s="4"/>
      <c r="H16" s="4"/>
      <c r="I16" s="4"/>
      <c r="J16" s="4" t="s">
        <v>53</v>
      </c>
      <c r="K16" s="4"/>
      <c r="L16" s="100">
        <f>(Sammanställning!$H$31+Sammanställning!$H$32+Sammanställning!$H$33)*Sammanställning!$J$11</f>
        <v>0</v>
      </c>
      <c r="M16" s="100">
        <f>IF(M$2&gt;$H$2,0,L16+(L16*$H$7))</f>
        <v>0</v>
      </c>
      <c r="N16" s="100">
        <f t="shared" ref="N16:BJ16" si="7">IF(N$2&gt;$H$2,0,M16+(M16*$H$7))</f>
        <v>0</v>
      </c>
      <c r="O16" s="100">
        <f t="shared" si="7"/>
        <v>0</v>
      </c>
      <c r="P16" s="100">
        <f t="shared" si="7"/>
        <v>0</v>
      </c>
      <c r="Q16" s="100">
        <f t="shared" si="7"/>
        <v>0</v>
      </c>
      <c r="R16" s="100">
        <f t="shared" si="7"/>
        <v>0</v>
      </c>
      <c r="S16" s="100">
        <f t="shared" si="7"/>
        <v>0</v>
      </c>
      <c r="T16" s="100">
        <f t="shared" si="7"/>
        <v>0</v>
      </c>
      <c r="U16" s="100">
        <f t="shared" si="7"/>
        <v>0</v>
      </c>
      <c r="V16" s="100">
        <f t="shared" si="7"/>
        <v>0</v>
      </c>
      <c r="W16" s="100">
        <f t="shared" si="7"/>
        <v>0</v>
      </c>
      <c r="X16" s="100">
        <f t="shared" si="7"/>
        <v>0</v>
      </c>
      <c r="Y16" s="100">
        <f t="shared" si="7"/>
        <v>0</v>
      </c>
      <c r="Z16" s="100">
        <f t="shared" si="7"/>
        <v>0</v>
      </c>
      <c r="AA16" s="100">
        <f t="shared" si="7"/>
        <v>0</v>
      </c>
      <c r="AB16" s="100">
        <f t="shared" si="7"/>
        <v>0</v>
      </c>
      <c r="AC16" s="100">
        <f t="shared" si="7"/>
        <v>0</v>
      </c>
      <c r="AD16" s="100">
        <f t="shared" si="7"/>
        <v>0</v>
      </c>
      <c r="AE16" s="100">
        <f t="shared" si="7"/>
        <v>0</v>
      </c>
      <c r="AF16" s="100">
        <f t="shared" si="7"/>
        <v>0</v>
      </c>
      <c r="AG16" s="100">
        <f t="shared" si="7"/>
        <v>0</v>
      </c>
      <c r="AH16" s="100">
        <f t="shared" si="7"/>
        <v>0</v>
      </c>
      <c r="AI16" s="100">
        <f t="shared" si="7"/>
        <v>0</v>
      </c>
      <c r="AJ16" s="100">
        <f t="shared" si="7"/>
        <v>0</v>
      </c>
      <c r="AK16" s="100">
        <f t="shared" si="7"/>
        <v>0</v>
      </c>
      <c r="AL16" s="100">
        <f t="shared" si="7"/>
        <v>0</v>
      </c>
      <c r="AM16" s="100">
        <f t="shared" si="7"/>
        <v>0</v>
      </c>
      <c r="AN16" s="100">
        <f t="shared" si="7"/>
        <v>0</v>
      </c>
      <c r="AO16" s="100">
        <f t="shared" si="7"/>
        <v>0</v>
      </c>
      <c r="AP16" s="100">
        <f t="shared" si="7"/>
        <v>0</v>
      </c>
      <c r="AQ16" s="100">
        <f t="shared" si="7"/>
        <v>0</v>
      </c>
      <c r="AR16" s="100">
        <f t="shared" si="7"/>
        <v>0</v>
      </c>
      <c r="AS16" s="100">
        <f t="shared" si="7"/>
        <v>0</v>
      </c>
      <c r="AT16" s="100">
        <f t="shared" si="7"/>
        <v>0</v>
      </c>
      <c r="AU16" s="100">
        <f t="shared" si="7"/>
        <v>0</v>
      </c>
      <c r="AV16" s="100">
        <f t="shared" si="7"/>
        <v>0</v>
      </c>
      <c r="AW16" s="100">
        <f t="shared" si="7"/>
        <v>0</v>
      </c>
      <c r="AX16" s="100">
        <f t="shared" si="7"/>
        <v>0</v>
      </c>
      <c r="AY16" s="100">
        <f t="shared" si="7"/>
        <v>0</v>
      </c>
      <c r="AZ16" s="100">
        <f t="shared" si="7"/>
        <v>0</v>
      </c>
      <c r="BA16" s="100">
        <f t="shared" si="7"/>
        <v>0</v>
      </c>
      <c r="BB16" s="100">
        <f t="shared" si="7"/>
        <v>0</v>
      </c>
      <c r="BC16" s="100">
        <f t="shared" si="7"/>
        <v>0</v>
      </c>
      <c r="BD16" s="100">
        <f t="shared" si="7"/>
        <v>0</v>
      </c>
      <c r="BE16" s="100">
        <f t="shared" si="7"/>
        <v>0</v>
      </c>
      <c r="BF16" s="100">
        <f t="shared" si="7"/>
        <v>0</v>
      </c>
      <c r="BG16" s="100">
        <f t="shared" si="7"/>
        <v>0</v>
      </c>
      <c r="BH16" s="100">
        <f t="shared" si="7"/>
        <v>0</v>
      </c>
      <c r="BI16" s="100">
        <f t="shared" si="7"/>
        <v>0</v>
      </c>
      <c r="BJ16" s="100">
        <f t="shared" si="7"/>
        <v>0</v>
      </c>
    </row>
    <row r="17" spans="1:62" ht="13.8" x14ac:dyDescent="0.3">
      <c r="A17" s="4" t="s">
        <v>35</v>
      </c>
      <c r="B17" s="4"/>
      <c r="C17" s="106" t="str">
        <f>Sammanställning!$C$25</f>
        <v>Investeringskostnad (SEK)</v>
      </c>
      <c r="D17" s="106" t="str">
        <f>Sammanställning!$B$36</f>
        <v>Nuvärde Energikostnad, totalt (SEK)</v>
      </c>
      <c r="E17" s="106" t="str">
        <f>Sammanställning!$B$42</f>
        <v>Nuvärde Underhållskostnader (SEK)</v>
      </c>
      <c r="F17" s="107" t="str">
        <f>Sammanställning!$B$47</f>
        <v>Nuvärde Miljökostnad (SEK)</v>
      </c>
      <c r="G17" s="106" t="str">
        <f>Sammanställning!$B$52</f>
        <v>Nuvärde restvärde (SEK)</v>
      </c>
      <c r="H17" s="106" t="str">
        <f>Sammanställning!$B$56</f>
        <v>LCC-kostnad (SEK)</v>
      </c>
      <c r="I17" s="106"/>
      <c r="J17" s="4" t="s">
        <v>56</v>
      </c>
      <c r="K17" s="106" t="s">
        <v>57</v>
      </c>
      <c r="L17" s="100">
        <f>(Sammanställning!$H$40+Sammanställning!$H$41)</f>
        <v>0</v>
      </c>
      <c r="M17" s="100">
        <f t="shared" ref="M17:AR17" si="8">IF(M$2&gt;$H$2,0,L17+(L17*$H$8))</f>
        <v>0</v>
      </c>
      <c r="N17" s="100">
        <f t="shared" si="8"/>
        <v>0</v>
      </c>
      <c r="O17" s="100">
        <f t="shared" si="8"/>
        <v>0</v>
      </c>
      <c r="P17" s="100">
        <f t="shared" si="8"/>
        <v>0</v>
      </c>
      <c r="Q17" s="100">
        <f t="shared" si="8"/>
        <v>0</v>
      </c>
      <c r="R17" s="100">
        <f t="shared" si="8"/>
        <v>0</v>
      </c>
      <c r="S17" s="100">
        <f t="shared" si="8"/>
        <v>0</v>
      </c>
      <c r="T17" s="100">
        <f t="shared" si="8"/>
        <v>0</v>
      </c>
      <c r="U17" s="100">
        <f t="shared" si="8"/>
        <v>0</v>
      </c>
      <c r="V17" s="100">
        <f t="shared" si="8"/>
        <v>0</v>
      </c>
      <c r="W17" s="100">
        <f t="shared" si="8"/>
        <v>0</v>
      </c>
      <c r="X17" s="100">
        <f t="shared" si="8"/>
        <v>0</v>
      </c>
      <c r="Y17" s="100">
        <f t="shared" si="8"/>
        <v>0</v>
      </c>
      <c r="Z17" s="100">
        <f t="shared" si="8"/>
        <v>0</v>
      </c>
      <c r="AA17" s="100">
        <f t="shared" si="8"/>
        <v>0</v>
      </c>
      <c r="AB17" s="100">
        <f t="shared" si="8"/>
        <v>0</v>
      </c>
      <c r="AC17" s="100">
        <f t="shared" si="8"/>
        <v>0</v>
      </c>
      <c r="AD17" s="100">
        <f t="shared" si="8"/>
        <v>0</v>
      </c>
      <c r="AE17" s="100">
        <f t="shared" si="8"/>
        <v>0</v>
      </c>
      <c r="AF17" s="100">
        <f t="shared" si="8"/>
        <v>0</v>
      </c>
      <c r="AG17" s="100">
        <f t="shared" si="8"/>
        <v>0</v>
      </c>
      <c r="AH17" s="100">
        <f t="shared" si="8"/>
        <v>0</v>
      </c>
      <c r="AI17" s="100">
        <f t="shared" si="8"/>
        <v>0</v>
      </c>
      <c r="AJ17" s="100">
        <f t="shared" si="8"/>
        <v>0</v>
      </c>
      <c r="AK17" s="100">
        <f t="shared" si="8"/>
        <v>0</v>
      </c>
      <c r="AL17" s="100">
        <f t="shared" si="8"/>
        <v>0</v>
      </c>
      <c r="AM17" s="100">
        <f t="shared" si="8"/>
        <v>0</v>
      </c>
      <c r="AN17" s="100">
        <f t="shared" si="8"/>
        <v>0</v>
      </c>
      <c r="AO17" s="100">
        <f t="shared" si="8"/>
        <v>0</v>
      </c>
      <c r="AP17" s="100">
        <f t="shared" si="8"/>
        <v>0</v>
      </c>
      <c r="AQ17" s="100">
        <f t="shared" si="8"/>
        <v>0</v>
      </c>
      <c r="AR17" s="100">
        <f t="shared" si="8"/>
        <v>0</v>
      </c>
      <c r="AS17" s="100">
        <f t="shared" ref="AS17:BJ17" si="9">IF(AS$2&gt;$H$2,0,AR17+(AR17*$H$8))</f>
        <v>0</v>
      </c>
      <c r="AT17" s="100">
        <f t="shared" si="9"/>
        <v>0</v>
      </c>
      <c r="AU17" s="100">
        <f t="shared" si="9"/>
        <v>0</v>
      </c>
      <c r="AV17" s="100">
        <f t="shared" si="9"/>
        <v>0</v>
      </c>
      <c r="AW17" s="100">
        <f t="shared" si="9"/>
        <v>0</v>
      </c>
      <c r="AX17" s="100">
        <f t="shared" si="9"/>
        <v>0</v>
      </c>
      <c r="AY17" s="100">
        <f t="shared" si="9"/>
        <v>0</v>
      </c>
      <c r="AZ17" s="100">
        <f t="shared" si="9"/>
        <v>0</v>
      </c>
      <c r="BA17" s="100">
        <f t="shared" si="9"/>
        <v>0</v>
      </c>
      <c r="BB17" s="100">
        <f t="shared" si="9"/>
        <v>0</v>
      </c>
      <c r="BC17" s="100">
        <f t="shared" si="9"/>
        <v>0</v>
      </c>
      <c r="BD17" s="100">
        <f t="shared" si="9"/>
        <v>0</v>
      </c>
      <c r="BE17" s="100">
        <f t="shared" si="9"/>
        <v>0</v>
      </c>
      <c r="BF17" s="100">
        <f t="shared" si="9"/>
        <v>0</v>
      </c>
      <c r="BG17" s="100">
        <f t="shared" si="9"/>
        <v>0</v>
      </c>
      <c r="BH17" s="100">
        <f t="shared" si="9"/>
        <v>0</v>
      </c>
      <c r="BI17" s="100">
        <f t="shared" si="9"/>
        <v>0</v>
      </c>
      <c r="BJ17" s="100">
        <f t="shared" si="9"/>
        <v>0</v>
      </c>
    </row>
    <row r="18" spans="1:62" ht="13.8" x14ac:dyDescent="0.3">
      <c r="A18" s="4"/>
      <c r="B18" s="105">
        <v>0.5</v>
      </c>
      <c r="C18" s="4">
        <f>Sammanställning!$F$25*'Data - Rör ej!'!B18</f>
        <v>0</v>
      </c>
      <c r="D18" s="100">
        <f>Sammanställning!$F$36</f>
        <v>0</v>
      </c>
      <c r="E18" s="100">
        <f>Sammanställning!$F$42</f>
        <v>0</v>
      </c>
      <c r="F18" s="100">
        <f>Sammanställning!$F$47</f>
        <v>0</v>
      </c>
      <c r="G18" s="100">
        <f>Sammanställning!$F$52</f>
        <v>0</v>
      </c>
      <c r="H18" s="100">
        <f>SUM(C18:F18)-G18</f>
        <v>0</v>
      </c>
      <c r="I18" s="100"/>
      <c r="J18" s="4" t="s">
        <v>32</v>
      </c>
      <c r="K18" s="4" t="s">
        <v>58</v>
      </c>
      <c r="L18" s="100">
        <f>IF(L$2=$H$2,Sammanställning!$H$46,0)</f>
        <v>0</v>
      </c>
      <c r="M18" s="100">
        <f>IF(M$2=$H$2,Sammanställning!$H$46,0)</f>
        <v>0</v>
      </c>
      <c r="N18" s="100">
        <f>IF(N$2=$H$2,Sammanställning!$H$46,0)</f>
        <v>0</v>
      </c>
      <c r="O18" s="100">
        <f>IF(O$2=$H$2,Sammanställning!$H$46,0)</f>
        <v>0</v>
      </c>
      <c r="P18" s="100">
        <f>IF(P$2=$H$2,Sammanställning!$H$46,0)</f>
        <v>0</v>
      </c>
      <c r="Q18" s="100">
        <f>IF(Q$2=$H$2,Sammanställning!$H$46,0)</f>
        <v>0</v>
      </c>
      <c r="R18" s="100">
        <f>IF(R$2=$H$2,Sammanställning!$H$46,0)</f>
        <v>0</v>
      </c>
      <c r="S18" s="100">
        <f>IF(S$2=$H$2,Sammanställning!$H$46,0)</f>
        <v>0</v>
      </c>
      <c r="T18" s="100">
        <f>IF(T$2=$H$2,Sammanställning!$H$46,0)</f>
        <v>0</v>
      </c>
      <c r="U18" s="100">
        <f>IF(U$2=$H$2,Sammanställning!$H$46,0)</f>
        <v>0</v>
      </c>
      <c r="V18" s="100">
        <f>IF(V$2=$H$2,Sammanställning!$H$46,0)</f>
        <v>0</v>
      </c>
      <c r="W18" s="100">
        <f>IF(W$2=$H$2,Sammanställning!$H$46,0)</f>
        <v>0</v>
      </c>
      <c r="X18" s="100">
        <f>IF(X$2=$H$2,Sammanställning!$H$46,0)</f>
        <v>0</v>
      </c>
      <c r="Y18" s="100">
        <f>IF(Y$2=$H$2,Sammanställning!$H$46,0)</f>
        <v>0</v>
      </c>
      <c r="Z18" s="100">
        <f>IF(Z$2=$H$2,Sammanställning!$H$46,0)</f>
        <v>0</v>
      </c>
      <c r="AA18" s="100">
        <f>IF(AA$2=$H$2,Sammanställning!$H$46,0)</f>
        <v>0</v>
      </c>
      <c r="AB18" s="100">
        <f>IF(AB$2=$H$2,Sammanställning!$H$46,0)</f>
        <v>0</v>
      </c>
      <c r="AC18" s="100">
        <f>IF(AC$2=$H$2,Sammanställning!$H$46,0)</f>
        <v>0</v>
      </c>
      <c r="AD18" s="100">
        <f>IF(AD$2=$H$2,Sammanställning!$H$46,0)</f>
        <v>0</v>
      </c>
      <c r="AE18" s="100">
        <f>IF(AE$2=$H$2,Sammanställning!$H$46,0)</f>
        <v>0</v>
      </c>
      <c r="AF18" s="100">
        <f>IF(AF$2=$H$2,Sammanställning!$H$46,0)</f>
        <v>0</v>
      </c>
      <c r="AG18" s="100">
        <f>IF(AG$2=$H$2,Sammanställning!$H$46,0)</f>
        <v>0</v>
      </c>
      <c r="AH18" s="100">
        <f>IF(AH$2=$H$2,Sammanställning!$H$46,0)</f>
        <v>0</v>
      </c>
      <c r="AI18" s="100">
        <f>IF(AI$2=$H$2,Sammanställning!$H$46,0)</f>
        <v>0</v>
      </c>
      <c r="AJ18" s="100">
        <f>IF(AJ$2=$H$2,Sammanställning!$H$46,0)</f>
        <v>0</v>
      </c>
      <c r="AK18" s="100">
        <f>IF(AK$2=$H$2,Sammanställning!$H$46,0)</f>
        <v>0</v>
      </c>
      <c r="AL18" s="100">
        <f>IF(AL$2=$H$2,Sammanställning!$H$46,0)</f>
        <v>0</v>
      </c>
      <c r="AM18" s="100">
        <f>IF(AM$2=$H$2,Sammanställning!$H$46,0)</f>
        <v>0</v>
      </c>
      <c r="AN18" s="100">
        <f>IF(AN$2=$H$2,Sammanställning!$H$46,0)</f>
        <v>0</v>
      </c>
      <c r="AO18" s="100">
        <f>IF(AO$2=$H$2,Sammanställning!$H$46,0)</f>
        <v>0</v>
      </c>
      <c r="AP18" s="100">
        <f>IF(AP$2=$H$2,Sammanställning!$H$46,0)</f>
        <v>0</v>
      </c>
      <c r="AQ18" s="100">
        <f>IF(AQ$2=$H$2,Sammanställning!$H$46,0)</f>
        <v>0</v>
      </c>
      <c r="AR18" s="100">
        <f>IF(AR$2=$H$2,Sammanställning!$H$46,0)</f>
        <v>0</v>
      </c>
      <c r="AS18" s="100">
        <f>IF(AS$2=$H$2,Sammanställning!$H$46,0)</f>
        <v>0</v>
      </c>
      <c r="AT18" s="100">
        <f>IF(AT$2=$H$2,Sammanställning!$H$46,0)</f>
        <v>0</v>
      </c>
      <c r="AU18" s="100">
        <f>IF(AU$2=$H$2,Sammanställning!$H$46,0)</f>
        <v>0</v>
      </c>
      <c r="AV18" s="100">
        <f>IF(AV$2=$H$2,Sammanställning!$H$46,0)</f>
        <v>0</v>
      </c>
      <c r="AW18" s="100">
        <f>IF(AW$2=$H$2,Sammanställning!$H$46,0)</f>
        <v>0</v>
      </c>
      <c r="AX18" s="100">
        <f>IF(AX$2=$H$2,Sammanställning!$H$46,0)</f>
        <v>0</v>
      </c>
      <c r="AY18" s="100">
        <f>IF(AY$2=$H$2,Sammanställning!$H$46,0)</f>
        <v>0</v>
      </c>
      <c r="AZ18" s="100">
        <f>IF(AZ$2=$H$2,Sammanställning!$H$46,0)</f>
        <v>0</v>
      </c>
      <c r="BA18" s="100">
        <f>IF(BA$2=$H$2,Sammanställning!$H$46,0)</f>
        <v>0</v>
      </c>
      <c r="BB18" s="100">
        <f>IF(BB$2=$H$2,Sammanställning!$H$46,0)</f>
        <v>0</v>
      </c>
      <c r="BC18" s="100">
        <f>IF(BC$2=$H$2,Sammanställning!$H$46,0)</f>
        <v>0</v>
      </c>
      <c r="BD18" s="100">
        <f>IF(BD$2=$H$2,Sammanställning!$H$46,0)</f>
        <v>0</v>
      </c>
      <c r="BE18" s="100">
        <f>IF(BE$2=$H$2,Sammanställning!$H$46,0)</f>
        <v>0</v>
      </c>
      <c r="BF18" s="100">
        <f>IF(BF$2=$H$2,Sammanställning!$H$46,0)</f>
        <v>0</v>
      </c>
      <c r="BG18" s="100">
        <f>IF(BG$2=$H$2,Sammanställning!$H$46,0)</f>
        <v>0</v>
      </c>
      <c r="BH18" s="100">
        <f>IF(BH$2=$H$2,Sammanställning!$H$46,0)</f>
        <v>0</v>
      </c>
      <c r="BI18" s="100">
        <f>IF(BI$2=$H$2,Sammanställning!$H$46,0)</f>
        <v>0</v>
      </c>
      <c r="BJ18" s="100">
        <f>IF(BJ$2=$H$2,Sammanställning!$H$46,0)</f>
        <v>0</v>
      </c>
    </row>
    <row r="19" spans="1:62" ht="13.8" x14ac:dyDescent="0.3">
      <c r="A19" s="4"/>
      <c r="B19" s="105">
        <v>0.75</v>
      </c>
      <c r="C19" s="4">
        <f>Sammanställning!$F$25*'Data - Rör ej!'!B19</f>
        <v>0</v>
      </c>
      <c r="D19" s="100">
        <f>Sammanställning!$F$36</f>
        <v>0</v>
      </c>
      <c r="E19" s="100">
        <f>Sammanställning!$F$42</f>
        <v>0</v>
      </c>
      <c r="F19" s="100">
        <f>Sammanställning!$F$47</f>
        <v>0</v>
      </c>
      <c r="G19" s="100">
        <f>Sammanställning!$F$52</f>
        <v>0</v>
      </c>
      <c r="H19" s="100">
        <f t="shared" ref="H19:H24" si="10">SUM(C19:F19)-G19</f>
        <v>0</v>
      </c>
      <c r="I19" s="100"/>
      <c r="J19" s="4" t="s">
        <v>27</v>
      </c>
      <c r="K19" s="4" t="s">
        <v>59</v>
      </c>
      <c r="L19" s="100">
        <f>IF(L$2=$H$2,Sammanställning!$H$51,0)</f>
        <v>0</v>
      </c>
      <c r="M19" s="100">
        <f>IF(M$2=$H$2,Sammanställning!$H$51,0)</f>
        <v>0</v>
      </c>
      <c r="N19" s="100">
        <f>IF(N$2=$H$2,Sammanställning!$H$51,0)</f>
        <v>0</v>
      </c>
      <c r="O19" s="100">
        <f>IF(O$2=$H$2,Sammanställning!$H$51,0)</f>
        <v>0</v>
      </c>
      <c r="P19" s="100">
        <f>IF(P$2=$H$2,Sammanställning!$H$51,0)</f>
        <v>0</v>
      </c>
      <c r="Q19" s="100">
        <f>IF(Q$2=$H$2,Sammanställning!$H$51,0)</f>
        <v>0</v>
      </c>
      <c r="R19" s="100">
        <f>IF(R$2=$H$2,Sammanställning!$H$51,0)</f>
        <v>0</v>
      </c>
      <c r="S19" s="100">
        <f>IF(S$2=$H$2,Sammanställning!$H$51,0)</f>
        <v>0</v>
      </c>
      <c r="T19" s="100">
        <f>IF(T$2=$H$2,Sammanställning!$H$51,0)</f>
        <v>0</v>
      </c>
      <c r="U19" s="100">
        <f>IF(U$2=$H$2,Sammanställning!$H$51,0)</f>
        <v>0</v>
      </c>
      <c r="V19" s="100">
        <f>IF(V$2=$H$2,Sammanställning!$H$51,0)</f>
        <v>0</v>
      </c>
      <c r="W19" s="100">
        <f>IF(W$2=$H$2,Sammanställning!$H$51,0)</f>
        <v>0</v>
      </c>
      <c r="X19" s="100">
        <f>IF(X$2=$H$2,Sammanställning!$H$51,0)</f>
        <v>0</v>
      </c>
      <c r="Y19" s="100">
        <f>IF(Y$2=$H$2,Sammanställning!$H$51,0)</f>
        <v>0</v>
      </c>
      <c r="Z19" s="100">
        <f>IF(Z$2=$H$2,Sammanställning!$H$51,0)</f>
        <v>0</v>
      </c>
      <c r="AA19" s="100">
        <f>IF(AA$2=$H$2,Sammanställning!$H$51,0)</f>
        <v>0</v>
      </c>
      <c r="AB19" s="100">
        <f>IF(AB$2=$H$2,Sammanställning!$H$51,0)</f>
        <v>0</v>
      </c>
      <c r="AC19" s="100">
        <f>IF(AC$2=$H$2,Sammanställning!$H$51,0)</f>
        <v>0</v>
      </c>
      <c r="AD19" s="100">
        <f>IF(AD$2=$H$2,Sammanställning!$H$51,0)</f>
        <v>0</v>
      </c>
      <c r="AE19" s="100">
        <f>IF(AE$2=$H$2,Sammanställning!$H$51,0)</f>
        <v>0</v>
      </c>
      <c r="AF19" s="100">
        <f>IF(AF$2=$H$2,Sammanställning!$H$51,0)</f>
        <v>0</v>
      </c>
      <c r="AG19" s="100">
        <f>IF(AG$2=$H$2,Sammanställning!$H$51,0)</f>
        <v>0</v>
      </c>
      <c r="AH19" s="100">
        <f>IF(AH$2=$H$2,Sammanställning!$H$51,0)</f>
        <v>0</v>
      </c>
      <c r="AI19" s="100">
        <f>IF(AI$2=$H$2,Sammanställning!$H$51,0)</f>
        <v>0</v>
      </c>
      <c r="AJ19" s="100">
        <f>IF(AJ$2=$H$2,Sammanställning!$H$51,0)</f>
        <v>0</v>
      </c>
      <c r="AK19" s="100">
        <f>IF(AK$2=$H$2,Sammanställning!$H$51,0)</f>
        <v>0</v>
      </c>
      <c r="AL19" s="100">
        <f>IF(AL$2=$H$2,Sammanställning!$H$51,0)</f>
        <v>0</v>
      </c>
      <c r="AM19" s="100">
        <f>IF(AM$2=$H$2,Sammanställning!$H$51,0)</f>
        <v>0</v>
      </c>
      <c r="AN19" s="100">
        <f>IF(AN$2=$H$2,Sammanställning!$H$51,0)</f>
        <v>0</v>
      </c>
      <c r="AO19" s="100">
        <f>IF(AO$2=$H$2,Sammanställning!$H$51,0)</f>
        <v>0</v>
      </c>
      <c r="AP19" s="100">
        <f>IF(AP$2=$H$2,Sammanställning!$H$51,0)</f>
        <v>0</v>
      </c>
      <c r="AQ19" s="100">
        <f>IF(AQ$2=$H$2,Sammanställning!$H$51,0)</f>
        <v>0</v>
      </c>
      <c r="AR19" s="100">
        <f>IF(AR$2=$H$2,Sammanställning!$H$51,0)</f>
        <v>0</v>
      </c>
      <c r="AS19" s="100">
        <f>IF(AS$2=$H$2,Sammanställning!$H$51,0)</f>
        <v>0</v>
      </c>
      <c r="AT19" s="100">
        <f>IF(AT$2=$H$2,Sammanställning!$H$51,0)</f>
        <v>0</v>
      </c>
      <c r="AU19" s="100">
        <f>IF(AU$2=$H$2,Sammanställning!$H$51,0)</f>
        <v>0</v>
      </c>
      <c r="AV19" s="100">
        <f>IF(AV$2=$H$2,Sammanställning!$H$51,0)</f>
        <v>0</v>
      </c>
      <c r="AW19" s="100">
        <f>IF(AW$2=$H$2,Sammanställning!$H$51,0)</f>
        <v>0</v>
      </c>
      <c r="AX19" s="100">
        <f>IF(AX$2=$H$2,Sammanställning!$H$51,0)</f>
        <v>0</v>
      </c>
      <c r="AY19" s="100">
        <f>IF(AY$2=$H$2,Sammanställning!$H$51,0)</f>
        <v>0</v>
      </c>
      <c r="AZ19" s="100">
        <f>IF(AZ$2=$H$2,Sammanställning!$H$51,0)</f>
        <v>0</v>
      </c>
      <c r="BA19" s="100">
        <f>IF(BA$2=$H$2,Sammanställning!$H$51,0)</f>
        <v>0</v>
      </c>
      <c r="BB19" s="100">
        <f>IF(BB$2=$H$2,Sammanställning!$H$51,0)</f>
        <v>0</v>
      </c>
      <c r="BC19" s="100">
        <f>IF(BC$2=$H$2,Sammanställning!$H$51,0)</f>
        <v>0</v>
      </c>
      <c r="BD19" s="100">
        <f>IF(BD$2=$H$2,Sammanställning!$H$51,0)</f>
        <v>0</v>
      </c>
      <c r="BE19" s="100">
        <f>IF(BE$2=$H$2,Sammanställning!$H$51,0)</f>
        <v>0</v>
      </c>
      <c r="BF19" s="100">
        <f>IF(BF$2=$H$2,Sammanställning!$H$51,0)</f>
        <v>0</v>
      </c>
      <c r="BG19" s="100">
        <f>IF(BG$2=$H$2,Sammanställning!$H$51,0)</f>
        <v>0</v>
      </c>
      <c r="BH19" s="100">
        <f>IF(BH$2=$H$2,Sammanställning!$H$51,0)</f>
        <v>0</v>
      </c>
      <c r="BI19" s="100">
        <f>IF(BI$2=$H$2,Sammanställning!$H$51,0)</f>
        <v>0</v>
      </c>
      <c r="BJ19" s="100">
        <f>IF(BJ$2=$H$2,Sammanställning!$H$51,0)</f>
        <v>0</v>
      </c>
    </row>
    <row r="20" spans="1:62" ht="13.8" x14ac:dyDescent="0.3">
      <c r="A20" s="4"/>
      <c r="B20" s="108">
        <v>1</v>
      </c>
      <c r="C20" s="95">
        <f>Sammanställning!$F$25*'Data - Rör ej!'!B20</f>
        <v>0</v>
      </c>
      <c r="D20" s="109">
        <f>Sammanställning!$F$36</f>
        <v>0</v>
      </c>
      <c r="E20" s="109">
        <f>Sammanställning!$F$42</f>
        <v>0</v>
      </c>
      <c r="F20" s="109">
        <f>Sammanställning!$F$47</f>
        <v>0</v>
      </c>
      <c r="G20" s="109">
        <f>Sammanställning!$F$52</f>
        <v>0</v>
      </c>
      <c r="H20" s="109">
        <f t="shared" si="10"/>
        <v>0</v>
      </c>
      <c r="I20" s="109"/>
      <c r="J20" s="4"/>
      <c r="K20" s="4"/>
      <c r="L20" s="10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row>
    <row r="21" spans="1:62" ht="13.8" x14ac:dyDescent="0.3">
      <c r="A21" s="4"/>
      <c r="B21" s="105">
        <v>1.25</v>
      </c>
      <c r="C21" s="4">
        <f>Sammanställning!$F$25*'Data - Rör ej!'!B21</f>
        <v>0</v>
      </c>
      <c r="D21" s="100">
        <f>Sammanställning!$F$36</f>
        <v>0</v>
      </c>
      <c r="E21" s="100">
        <f>Sammanställning!$F$42</f>
        <v>0</v>
      </c>
      <c r="F21" s="100">
        <f>Sammanställning!$F$47</f>
        <v>0</v>
      </c>
      <c r="G21" s="100">
        <f>Sammanställning!$F$52</f>
        <v>0</v>
      </c>
      <c r="H21" s="100">
        <f t="shared" si="10"/>
        <v>0</v>
      </c>
      <c r="I21" s="100"/>
      <c r="J21" s="95" t="s">
        <v>37</v>
      </c>
      <c r="K21" s="4"/>
      <c r="L21" s="10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row>
    <row r="22" spans="1:62" ht="13.8" x14ac:dyDescent="0.3">
      <c r="A22" s="4"/>
      <c r="B22" s="105">
        <v>1.5</v>
      </c>
      <c r="C22" s="4">
        <f>Sammanställning!$F$25*'Data - Rör ej!'!B22</f>
        <v>0</v>
      </c>
      <c r="D22" s="100">
        <f>Sammanställning!$F$36</f>
        <v>0</v>
      </c>
      <c r="E22" s="100">
        <f>Sammanställning!$F$42</f>
        <v>0</v>
      </c>
      <c r="F22" s="100">
        <f>Sammanställning!$F$47</f>
        <v>0</v>
      </c>
      <c r="G22" s="100">
        <f>Sammanställning!$F$52</f>
        <v>0</v>
      </c>
      <c r="H22" s="100">
        <f t="shared" si="10"/>
        <v>0</v>
      </c>
      <c r="I22" s="100"/>
      <c r="J22" s="4" t="s">
        <v>50</v>
      </c>
      <c r="K22" s="4"/>
      <c r="L22" s="100">
        <f>-E3</f>
        <v>0</v>
      </c>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row>
    <row r="23" spans="1:62" ht="13.8" x14ac:dyDescent="0.3">
      <c r="A23" s="4"/>
      <c r="B23" s="105">
        <v>1.75</v>
      </c>
      <c r="C23" s="4">
        <f>Sammanställning!$F$25*'Data - Rör ej!'!B23</f>
        <v>0</v>
      </c>
      <c r="D23" s="100">
        <f>Sammanställning!$F$36</f>
        <v>0</v>
      </c>
      <c r="E23" s="100">
        <f>Sammanställning!$F$42</f>
        <v>0</v>
      </c>
      <c r="F23" s="100">
        <f>Sammanställning!$F$47</f>
        <v>0</v>
      </c>
      <c r="G23" s="100">
        <f>Sammanställning!$F$52</f>
        <v>0</v>
      </c>
      <c r="H23" s="100">
        <f t="shared" si="10"/>
        <v>0</v>
      </c>
      <c r="I23" s="100"/>
      <c r="J23" s="4" t="s">
        <v>51</v>
      </c>
      <c r="K23" s="4"/>
      <c r="L23" s="100">
        <f>Sammanställning!$K$30*Sammanställning!$J$9</f>
        <v>0</v>
      </c>
      <c r="M23" s="100">
        <f>IF(M$2&gt;$H$2,0,L23+(L23*$H$5))</f>
        <v>0</v>
      </c>
      <c r="N23" s="100">
        <f t="shared" ref="N23:BJ23" si="11">IF(N$2&gt;$H$2,0,M23+(M23*$H$5))</f>
        <v>0</v>
      </c>
      <c r="O23" s="100">
        <f t="shared" si="11"/>
        <v>0</v>
      </c>
      <c r="P23" s="100">
        <f t="shared" si="11"/>
        <v>0</v>
      </c>
      <c r="Q23" s="100">
        <f t="shared" si="11"/>
        <v>0</v>
      </c>
      <c r="R23" s="100">
        <f t="shared" si="11"/>
        <v>0</v>
      </c>
      <c r="S23" s="100">
        <f t="shared" si="11"/>
        <v>0</v>
      </c>
      <c r="T23" s="100">
        <f t="shared" si="11"/>
        <v>0</v>
      </c>
      <c r="U23" s="100">
        <f t="shared" si="11"/>
        <v>0</v>
      </c>
      <c r="V23" s="100">
        <f t="shared" si="11"/>
        <v>0</v>
      </c>
      <c r="W23" s="100">
        <f t="shared" si="11"/>
        <v>0</v>
      </c>
      <c r="X23" s="100">
        <f t="shared" si="11"/>
        <v>0</v>
      </c>
      <c r="Y23" s="100">
        <f t="shared" si="11"/>
        <v>0</v>
      </c>
      <c r="Z23" s="100">
        <f t="shared" si="11"/>
        <v>0</v>
      </c>
      <c r="AA23" s="100">
        <f t="shared" si="11"/>
        <v>0</v>
      </c>
      <c r="AB23" s="100">
        <f t="shared" si="11"/>
        <v>0</v>
      </c>
      <c r="AC23" s="100">
        <f t="shared" si="11"/>
        <v>0</v>
      </c>
      <c r="AD23" s="100">
        <f t="shared" si="11"/>
        <v>0</v>
      </c>
      <c r="AE23" s="100">
        <f t="shared" si="11"/>
        <v>0</v>
      </c>
      <c r="AF23" s="100">
        <f t="shared" si="11"/>
        <v>0</v>
      </c>
      <c r="AG23" s="100">
        <f t="shared" si="11"/>
        <v>0</v>
      </c>
      <c r="AH23" s="100">
        <f t="shared" si="11"/>
        <v>0</v>
      </c>
      <c r="AI23" s="100">
        <f t="shared" si="11"/>
        <v>0</v>
      </c>
      <c r="AJ23" s="100">
        <f t="shared" si="11"/>
        <v>0</v>
      </c>
      <c r="AK23" s="100">
        <f t="shared" si="11"/>
        <v>0</v>
      </c>
      <c r="AL23" s="100">
        <f t="shared" si="11"/>
        <v>0</v>
      </c>
      <c r="AM23" s="100">
        <f t="shared" si="11"/>
        <v>0</v>
      </c>
      <c r="AN23" s="100">
        <f t="shared" si="11"/>
        <v>0</v>
      </c>
      <c r="AO23" s="100">
        <f t="shared" si="11"/>
        <v>0</v>
      </c>
      <c r="AP23" s="100">
        <f t="shared" si="11"/>
        <v>0</v>
      </c>
      <c r="AQ23" s="100">
        <f t="shared" si="11"/>
        <v>0</v>
      </c>
      <c r="AR23" s="100">
        <f t="shared" si="11"/>
        <v>0</v>
      </c>
      <c r="AS23" s="100">
        <f t="shared" si="11"/>
        <v>0</v>
      </c>
      <c r="AT23" s="100">
        <f t="shared" si="11"/>
        <v>0</v>
      </c>
      <c r="AU23" s="100">
        <f t="shared" si="11"/>
        <v>0</v>
      </c>
      <c r="AV23" s="100">
        <f t="shared" si="11"/>
        <v>0</v>
      </c>
      <c r="AW23" s="100">
        <f t="shared" si="11"/>
        <v>0</v>
      </c>
      <c r="AX23" s="100">
        <f t="shared" si="11"/>
        <v>0</v>
      </c>
      <c r="AY23" s="100">
        <f t="shared" si="11"/>
        <v>0</v>
      </c>
      <c r="AZ23" s="100">
        <f t="shared" si="11"/>
        <v>0</v>
      </c>
      <c r="BA23" s="100">
        <f t="shared" si="11"/>
        <v>0</v>
      </c>
      <c r="BB23" s="100">
        <f t="shared" si="11"/>
        <v>0</v>
      </c>
      <c r="BC23" s="100">
        <f t="shared" si="11"/>
        <v>0</v>
      </c>
      <c r="BD23" s="100">
        <f t="shared" si="11"/>
        <v>0</v>
      </c>
      <c r="BE23" s="100">
        <f t="shared" si="11"/>
        <v>0</v>
      </c>
      <c r="BF23" s="100">
        <f t="shared" si="11"/>
        <v>0</v>
      </c>
      <c r="BG23" s="100">
        <f t="shared" si="11"/>
        <v>0</v>
      </c>
      <c r="BH23" s="100">
        <f t="shared" si="11"/>
        <v>0</v>
      </c>
      <c r="BI23" s="100">
        <f t="shared" si="11"/>
        <v>0</v>
      </c>
      <c r="BJ23" s="100">
        <f t="shared" si="11"/>
        <v>0</v>
      </c>
    </row>
    <row r="24" spans="1:62" ht="13.8" x14ac:dyDescent="0.3">
      <c r="A24" s="4"/>
      <c r="B24" s="105">
        <v>2</v>
      </c>
      <c r="C24" s="4">
        <f>Sammanställning!$F$25*'Data - Rör ej!'!B24</f>
        <v>0</v>
      </c>
      <c r="D24" s="100">
        <f>Sammanställning!$F$36</f>
        <v>0</v>
      </c>
      <c r="E24" s="100">
        <f>Sammanställning!$F$42</f>
        <v>0</v>
      </c>
      <c r="F24" s="100">
        <f>Sammanställning!$F$47</f>
        <v>0</v>
      </c>
      <c r="G24" s="100">
        <f>Sammanställning!$F$52</f>
        <v>0</v>
      </c>
      <c r="H24" s="100">
        <f t="shared" si="10"/>
        <v>0</v>
      </c>
      <c r="I24" s="100"/>
      <c r="J24" s="4" t="s">
        <v>52</v>
      </c>
      <c r="K24" s="4"/>
      <c r="L24" s="100">
        <f>Sammanställning!$K$34*Sammanställning!$J$10</f>
        <v>0</v>
      </c>
      <c r="M24" s="100">
        <f>IF(M$2&gt;$H$2,0,L24+(L24*$H$6))</f>
        <v>0</v>
      </c>
      <c r="N24" s="100">
        <f t="shared" ref="N24:BJ24" si="12">IF(N$2&gt;$H$2,0,M24+(M24*$H$6))</f>
        <v>0</v>
      </c>
      <c r="O24" s="100">
        <f t="shared" si="12"/>
        <v>0</v>
      </c>
      <c r="P24" s="100">
        <f t="shared" si="12"/>
        <v>0</v>
      </c>
      <c r="Q24" s="100">
        <f t="shared" si="12"/>
        <v>0</v>
      </c>
      <c r="R24" s="100">
        <f t="shared" si="12"/>
        <v>0</v>
      </c>
      <c r="S24" s="100">
        <f t="shared" si="12"/>
        <v>0</v>
      </c>
      <c r="T24" s="100">
        <f t="shared" si="12"/>
        <v>0</v>
      </c>
      <c r="U24" s="100">
        <f t="shared" si="12"/>
        <v>0</v>
      </c>
      <c r="V24" s="100">
        <f t="shared" si="12"/>
        <v>0</v>
      </c>
      <c r="W24" s="100">
        <f t="shared" si="12"/>
        <v>0</v>
      </c>
      <c r="X24" s="100">
        <f t="shared" si="12"/>
        <v>0</v>
      </c>
      <c r="Y24" s="100">
        <f t="shared" si="12"/>
        <v>0</v>
      </c>
      <c r="Z24" s="100">
        <f t="shared" si="12"/>
        <v>0</v>
      </c>
      <c r="AA24" s="100">
        <f t="shared" si="12"/>
        <v>0</v>
      </c>
      <c r="AB24" s="100">
        <f t="shared" si="12"/>
        <v>0</v>
      </c>
      <c r="AC24" s="100">
        <f t="shared" si="12"/>
        <v>0</v>
      </c>
      <c r="AD24" s="100">
        <f t="shared" si="12"/>
        <v>0</v>
      </c>
      <c r="AE24" s="100">
        <f t="shared" si="12"/>
        <v>0</v>
      </c>
      <c r="AF24" s="100">
        <f t="shared" si="12"/>
        <v>0</v>
      </c>
      <c r="AG24" s="100">
        <f t="shared" si="12"/>
        <v>0</v>
      </c>
      <c r="AH24" s="100">
        <f t="shared" si="12"/>
        <v>0</v>
      </c>
      <c r="AI24" s="100">
        <f t="shared" si="12"/>
        <v>0</v>
      </c>
      <c r="AJ24" s="100">
        <f t="shared" si="12"/>
        <v>0</v>
      </c>
      <c r="AK24" s="100">
        <f t="shared" si="12"/>
        <v>0</v>
      </c>
      <c r="AL24" s="100">
        <f t="shared" si="12"/>
        <v>0</v>
      </c>
      <c r="AM24" s="100">
        <f t="shared" si="12"/>
        <v>0</v>
      </c>
      <c r="AN24" s="100">
        <f t="shared" si="12"/>
        <v>0</v>
      </c>
      <c r="AO24" s="100">
        <f t="shared" si="12"/>
        <v>0</v>
      </c>
      <c r="AP24" s="100">
        <f t="shared" si="12"/>
        <v>0</v>
      </c>
      <c r="AQ24" s="100">
        <f t="shared" si="12"/>
        <v>0</v>
      </c>
      <c r="AR24" s="100">
        <f t="shared" si="12"/>
        <v>0</v>
      </c>
      <c r="AS24" s="100">
        <f t="shared" si="12"/>
        <v>0</v>
      </c>
      <c r="AT24" s="100">
        <f t="shared" si="12"/>
        <v>0</v>
      </c>
      <c r="AU24" s="100">
        <f t="shared" si="12"/>
        <v>0</v>
      </c>
      <c r="AV24" s="100">
        <f t="shared" si="12"/>
        <v>0</v>
      </c>
      <c r="AW24" s="100">
        <f t="shared" si="12"/>
        <v>0</v>
      </c>
      <c r="AX24" s="100">
        <f t="shared" si="12"/>
        <v>0</v>
      </c>
      <c r="AY24" s="100">
        <f t="shared" si="12"/>
        <v>0</v>
      </c>
      <c r="AZ24" s="100">
        <f t="shared" si="12"/>
        <v>0</v>
      </c>
      <c r="BA24" s="100">
        <f t="shared" si="12"/>
        <v>0</v>
      </c>
      <c r="BB24" s="100">
        <f t="shared" si="12"/>
        <v>0</v>
      </c>
      <c r="BC24" s="100">
        <f t="shared" si="12"/>
        <v>0</v>
      </c>
      <c r="BD24" s="100">
        <f t="shared" si="12"/>
        <v>0</v>
      </c>
      <c r="BE24" s="100">
        <f t="shared" si="12"/>
        <v>0</v>
      </c>
      <c r="BF24" s="100">
        <f t="shared" si="12"/>
        <v>0</v>
      </c>
      <c r="BG24" s="100">
        <f t="shared" si="12"/>
        <v>0</v>
      </c>
      <c r="BH24" s="100">
        <f t="shared" si="12"/>
        <v>0</v>
      </c>
      <c r="BI24" s="100">
        <f t="shared" si="12"/>
        <v>0</v>
      </c>
      <c r="BJ24" s="100">
        <f t="shared" si="12"/>
        <v>0</v>
      </c>
    </row>
    <row r="25" spans="1:62" ht="13.8" x14ac:dyDescent="0.3">
      <c r="A25" s="4"/>
      <c r="B25" s="110"/>
      <c r="C25" s="4"/>
      <c r="D25" s="4"/>
      <c r="E25" s="4"/>
      <c r="F25" s="4"/>
      <c r="G25" s="4"/>
      <c r="H25" s="100"/>
      <c r="I25" s="100"/>
      <c r="J25" s="4" t="s">
        <v>53</v>
      </c>
      <c r="K25" s="4"/>
      <c r="L25" s="100">
        <f>(Sammanställning!$K$31+Sammanställning!$K$32+Sammanställning!$K$33)*Sammanställning!$J$11</f>
        <v>0</v>
      </c>
      <c r="M25" s="100">
        <f>IF(M$2&gt;$H$2,0,L25+(L25*$H$7))</f>
        <v>0</v>
      </c>
      <c r="N25" s="100">
        <f t="shared" ref="N25:BJ25" si="13">IF(N$2&gt;$H$2,0,M25+(M25*$H$7))</f>
        <v>0</v>
      </c>
      <c r="O25" s="100">
        <f t="shared" si="13"/>
        <v>0</v>
      </c>
      <c r="P25" s="100">
        <f t="shared" si="13"/>
        <v>0</v>
      </c>
      <c r="Q25" s="100">
        <f t="shared" si="13"/>
        <v>0</v>
      </c>
      <c r="R25" s="100">
        <f t="shared" si="13"/>
        <v>0</v>
      </c>
      <c r="S25" s="100">
        <f t="shared" si="13"/>
        <v>0</v>
      </c>
      <c r="T25" s="100">
        <f t="shared" si="13"/>
        <v>0</v>
      </c>
      <c r="U25" s="100">
        <f t="shared" si="13"/>
        <v>0</v>
      </c>
      <c r="V25" s="100">
        <f t="shared" si="13"/>
        <v>0</v>
      </c>
      <c r="W25" s="100">
        <f t="shared" si="13"/>
        <v>0</v>
      </c>
      <c r="X25" s="100">
        <f t="shared" si="13"/>
        <v>0</v>
      </c>
      <c r="Y25" s="100">
        <f t="shared" si="13"/>
        <v>0</v>
      </c>
      <c r="Z25" s="100">
        <f t="shared" si="13"/>
        <v>0</v>
      </c>
      <c r="AA25" s="100">
        <f t="shared" si="13"/>
        <v>0</v>
      </c>
      <c r="AB25" s="100">
        <f t="shared" si="13"/>
        <v>0</v>
      </c>
      <c r="AC25" s="100">
        <f t="shared" si="13"/>
        <v>0</v>
      </c>
      <c r="AD25" s="100">
        <f t="shared" si="13"/>
        <v>0</v>
      </c>
      <c r="AE25" s="100">
        <f t="shared" si="13"/>
        <v>0</v>
      </c>
      <c r="AF25" s="100">
        <f t="shared" si="13"/>
        <v>0</v>
      </c>
      <c r="AG25" s="100">
        <f t="shared" si="13"/>
        <v>0</v>
      </c>
      <c r="AH25" s="100">
        <f t="shared" si="13"/>
        <v>0</v>
      </c>
      <c r="AI25" s="100">
        <f t="shared" si="13"/>
        <v>0</v>
      </c>
      <c r="AJ25" s="100">
        <f t="shared" si="13"/>
        <v>0</v>
      </c>
      <c r="AK25" s="100">
        <f t="shared" si="13"/>
        <v>0</v>
      </c>
      <c r="AL25" s="100">
        <f t="shared" si="13"/>
        <v>0</v>
      </c>
      <c r="AM25" s="100">
        <f t="shared" si="13"/>
        <v>0</v>
      </c>
      <c r="AN25" s="100">
        <f t="shared" si="13"/>
        <v>0</v>
      </c>
      <c r="AO25" s="100">
        <f t="shared" si="13"/>
        <v>0</v>
      </c>
      <c r="AP25" s="100">
        <f t="shared" si="13"/>
        <v>0</v>
      </c>
      <c r="AQ25" s="100">
        <f t="shared" si="13"/>
        <v>0</v>
      </c>
      <c r="AR25" s="100">
        <f t="shared" si="13"/>
        <v>0</v>
      </c>
      <c r="AS25" s="100">
        <f t="shared" si="13"/>
        <v>0</v>
      </c>
      <c r="AT25" s="100">
        <f t="shared" si="13"/>
        <v>0</v>
      </c>
      <c r="AU25" s="100">
        <f t="shared" si="13"/>
        <v>0</v>
      </c>
      <c r="AV25" s="100">
        <f t="shared" si="13"/>
        <v>0</v>
      </c>
      <c r="AW25" s="100">
        <f t="shared" si="13"/>
        <v>0</v>
      </c>
      <c r="AX25" s="100">
        <f t="shared" si="13"/>
        <v>0</v>
      </c>
      <c r="AY25" s="100">
        <f t="shared" si="13"/>
        <v>0</v>
      </c>
      <c r="AZ25" s="100">
        <f t="shared" si="13"/>
        <v>0</v>
      </c>
      <c r="BA25" s="100">
        <f t="shared" si="13"/>
        <v>0</v>
      </c>
      <c r="BB25" s="100">
        <f t="shared" si="13"/>
        <v>0</v>
      </c>
      <c r="BC25" s="100">
        <f t="shared" si="13"/>
        <v>0</v>
      </c>
      <c r="BD25" s="100">
        <f t="shared" si="13"/>
        <v>0</v>
      </c>
      <c r="BE25" s="100">
        <f t="shared" si="13"/>
        <v>0</v>
      </c>
      <c r="BF25" s="100">
        <f t="shared" si="13"/>
        <v>0</v>
      </c>
      <c r="BG25" s="100">
        <f t="shared" si="13"/>
        <v>0</v>
      </c>
      <c r="BH25" s="100">
        <f t="shared" si="13"/>
        <v>0</v>
      </c>
      <c r="BI25" s="100">
        <f t="shared" si="13"/>
        <v>0</v>
      </c>
      <c r="BJ25" s="100">
        <f t="shared" si="13"/>
        <v>0</v>
      </c>
    </row>
    <row r="26" spans="1:62" ht="13.8" x14ac:dyDescent="0.3">
      <c r="A26" s="4" t="s">
        <v>36</v>
      </c>
      <c r="B26" s="4"/>
      <c r="C26" s="4"/>
      <c r="D26" s="4"/>
      <c r="E26" s="4"/>
      <c r="F26" s="4"/>
      <c r="G26" s="4"/>
      <c r="H26" s="100"/>
      <c r="I26" s="100"/>
      <c r="J26" s="4" t="s">
        <v>56</v>
      </c>
      <c r="K26" s="4"/>
      <c r="L26" s="100">
        <f>(Sammanställning!$K$40+Sammanställning!$K$41)</f>
        <v>0</v>
      </c>
      <c r="M26" s="100">
        <f t="shared" ref="M26:AR26" si="14">IF(M$2&gt;$H$2,0,L26+(L26*$H$8))</f>
        <v>0</v>
      </c>
      <c r="N26" s="100">
        <f t="shared" si="14"/>
        <v>0</v>
      </c>
      <c r="O26" s="100">
        <f t="shared" si="14"/>
        <v>0</v>
      </c>
      <c r="P26" s="100">
        <f t="shared" si="14"/>
        <v>0</v>
      </c>
      <c r="Q26" s="100">
        <f t="shared" si="14"/>
        <v>0</v>
      </c>
      <c r="R26" s="100">
        <f t="shared" si="14"/>
        <v>0</v>
      </c>
      <c r="S26" s="100">
        <f t="shared" si="14"/>
        <v>0</v>
      </c>
      <c r="T26" s="100">
        <f t="shared" si="14"/>
        <v>0</v>
      </c>
      <c r="U26" s="100">
        <f t="shared" si="14"/>
        <v>0</v>
      </c>
      <c r="V26" s="100">
        <f t="shared" si="14"/>
        <v>0</v>
      </c>
      <c r="W26" s="100">
        <f t="shared" si="14"/>
        <v>0</v>
      </c>
      <c r="X26" s="100">
        <f t="shared" si="14"/>
        <v>0</v>
      </c>
      <c r="Y26" s="100">
        <f t="shared" si="14"/>
        <v>0</v>
      </c>
      <c r="Z26" s="100">
        <f t="shared" si="14"/>
        <v>0</v>
      </c>
      <c r="AA26" s="100">
        <f t="shared" si="14"/>
        <v>0</v>
      </c>
      <c r="AB26" s="100">
        <f t="shared" si="14"/>
        <v>0</v>
      </c>
      <c r="AC26" s="100">
        <f t="shared" si="14"/>
        <v>0</v>
      </c>
      <c r="AD26" s="100">
        <f t="shared" si="14"/>
        <v>0</v>
      </c>
      <c r="AE26" s="100">
        <f t="shared" si="14"/>
        <v>0</v>
      </c>
      <c r="AF26" s="100">
        <f t="shared" si="14"/>
        <v>0</v>
      </c>
      <c r="AG26" s="100">
        <f t="shared" si="14"/>
        <v>0</v>
      </c>
      <c r="AH26" s="100">
        <f t="shared" si="14"/>
        <v>0</v>
      </c>
      <c r="AI26" s="100">
        <f t="shared" si="14"/>
        <v>0</v>
      </c>
      <c r="AJ26" s="100">
        <f t="shared" si="14"/>
        <v>0</v>
      </c>
      <c r="AK26" s="100">
        <f t="shared" si="14"/>
        <v>0</v>
      </c>
      <c r="AL26" s="100">
        <f t="shared" si="14"/>
        <v>0</v>
      </c>
      <c r="AM26" s="100">
        <f t="shared" si="14"/>
        <v>0</v>
      </c>
      <c r="AN26" s="100">
        <f t="shared" si="14"/>
        <v>0</v>
      </c>
      <c r="AO26" s="100">
        <f t="shared" si="14"/>
        <v>0</v>
      </c>
      <c r="AP26" s="100">
        <f t="shared" si="14"/>
        <v>0</v>
      </c>
      <c r="AQ26" s="100">
        <f t="shared" si="14"/>
        <v>0</v>
      </c>
      <c r="AR26" s="100">
        <f t="shared" si="14"/>
        <v>0</v>
      </c>
      <c r="AS26" s="100">
        <f t="shared" ref="AS26:BJ26" si="15">IF(AS$2&gt;$H$2,0,AR26+(AR26*$H$8))</f>
        <v>0</v>
      </c>
      <c r="AT26" s="100">
        <f t="shared" si="15"/>
        <v>0</v>
      </c>
      <c r="AU26" s="100">
        <f t="shared" si="15"/>
        <v>0</v>
      </c>
      <c r="AV26" s="100">
        <f t="shared" si="15"/>
        <v>0</v>
      </c>
      <c r="AW26" s="100">
        <f t="shared" si="15"/>
        <v>0</v>
      </c>
      <c r="AX26" s="100">
        <f t="shared" si="15"/>
        <v>0</v>
      </c>
      <c r="AY26" s="100">
        <f t="shared" si="15"/>
        <v>0</v>
      </c>
      <c r="AZ26" s="100">
        <f t="shared" si="15"/>
        <v>0</v>
      </c>
      <c r="BA26" s="100">
        <f t="shared" si="15"/>
        <v>0</v>
      </c>
      <c r="BB26" s="100">
        <f t="shared" si="15"/>
        <v>0</v>
      </c>
      <c r="BC26" s="100">
        <f t="shared" si="15"/>
        <v>0</v>
      </c>
      <c r="BD26" s="100">
        <f t="shared" si="15"/>
        <v>0</v>
      </c>
      <c r="BE26" s="100">
        <f t="shared" si="15"/>
        <v>0</v>
      </c>
      <c r="BF26" s="100">
        <f t="shared" si="15"/>
        <v>0</v>
      </c>
      <c r="BG26" s="100">
        <f t="shared" si="15"/>
        <v>0</v>
      </c>
      <c r="BH26" s="100">
        <f t="shared" si="15"/>
        <v>0</v>
      </c>
      <c r="BI26" s="100">
        <f t="shared" si="15"/>
        <v>0</v>
      </c>
      <c r="BJ26" s="100">
        <f t="shared" si="15"/>
        <v>0</v>
      </c>
    </row>
    <row r="27" spans="1:62" ht="13.8" x14ac:dyDescent="0.3">
      <c r="A27" s="4"/>
      <c r="B27" s="105">
        <v>0.5</v>
      </c>
      <c r="C27" s="4">
        <f>Sammanställning!$H$25*'Data - Rör ej!'!B27</f>
        <v>0</v>
      </c>
      <c r="D27" s="100">
        <f>Sammanställning!$H$36</f>
        <v>0</v>
      </c>
      <c r="E27" s="100">
        <f>Sammanställning!$H$42</f>
        <v>0</v>
      </c>
      <c r="F27" s="100">
        <f>Sammanställning!$H$47</f>
        <v>0</v>
      </c>
      <c r="G27" s="100">
        <f>Sammanställning!$H$52</f>
        <v>0</v>
      </c>
      <c r="H27" s="100">
        <f>SUM(C27:F27)-G27</f>
        <v>0</v>
      </c>
      <c r="I27" s="100"/>
      <c r="J27" s="4" t="s">
        <v>32</v>
      </c>
      <c r="K27" s="4"/>
      <c r="L27" s="100">
        <f>IF(L$2=$H$2,Sammanställning!$K$46,0)</f>
        <v>0</v>
      </c>
      <c r="M27" s="100">
        <f>IF(M$2=$H$2,Sammanställning!$K$46,0)</f>
        <v>0</v>
      </c>
      <c r="N27" s="100">
        <f>IF(N$2=$H$2,Sammanställning!$K$46,0)</f>
        <v>0</v>
      </c>
      <c r="O27" s="100">
        <f>IF(O$2=$H$2,Sammanställning!$K$46,0)</f>
        <v>0</v>
      </c>
      <c r="P27" s="100">
        <f>IF(P$2=$H$2,Sammanställning!$K$46,0)</f>
        <v>0</v>
      </c>
      <c r="Q27" s="100">
        <f>IF(Q$2=$H$2,Sammanställning!$K$46,0)</f>
        <v>0</v>
      </c>
      <c r="R27" s="100">
        <f>IF(R$2=$H$2,Sammanställning!$K$46,0)</f>
        <v>0</v>
      </c>
      <c r="S27" s="100">
        <f>IF(S$2=$H$2,Sammanställning!$K$46,0)</f>
        <v>0</v>
      </c>
      <c r="T27" s="100">
        <f>IF(T$2=$H$2,Sammanställning!$K$46,0)</f>
        <v>0</v>
      </c>
      <c r="U27" s="100">
        <f>IF(U$2=$H$2,Sammanställning!$K$46,0)</f>
        <v>0</v>
      </c>
      <c r="V27" s="100">
        <f>IF(V$2=$H$2,Sammanställning!$K$46,0)</f>
        <v>0</v>
      </c>
      <c r="W27" s="100">
        <f>IF(W$2=$H$2,Sammanställning!$K$46,0)</f>
        <v>0</v>
      </c>
      <c r="X27" s="100">
        <f>IF(X$2=$H$2,Sammanställning!$K$46,0)</f>
        <v>0</v>
      </c>
      <c r="Y27" s="100">
        <f>IF(Y$2=$H$2,Sammanställning!$K$46,0)</f>
        <v>0</v>
      </c>
      <c r="Z27" s="100">
        <f>IF(Z$2=$H$2,Sammanställning!$K$46,0)</f>
        <v>0</v>
      </c>
      <c r="AA27" s="100">
        <f>IF(AA$2=$H$2,Sammanställning!$K$46,0)</f>
        <v>0</v>
      </c>
      <c r="AB27" s="100">
        <f>IF(AB$2=$H$2,Sammanställning!$K$46,0)</f>
        <v>0</v>
      </c>
      <c r="AC27" s="100">
        <f>IF(AC$2=$H$2,Sammanställning!$K$46,0)</f>
        <v>0</v>
      </c>
      <c r="AD27" s="100">
        <f>IF(AD$2=$H$2,Sammanställning!$K$46,0)</f>
        <v>0</v>
      </c>
      <c r="AE27" s="100">
        <f>IF(AE$2=$H$2,Sammanställning!$K$46,0)</f>
        <v>0</v>
      </c>
      <c r="AF27" s="100">
        <f>IF(AF$2=$H$2,Sammanställning!$K$46,0)</f>
        <v>0</v>
      </c>
      <c r="AG27" s="100">
        <f>IF(AG$2=$H$2,Sammanställning!$K$46,0)</f>
        <v>0</v>
      </c>
      <c r="AH27" s="100">
        <f>IF(AH$2=$H$2,Sammanställning!$K$46,0)</f>
        <v>0</v>
      </c>
      <c r="AI27" s="100">
        <f>IF(AI$2=$H$2,Sammanställning!$K$46,0)</f>
        <v>0</v>
      </c>
      <c r="AJ27" s="100">
        <f>IF(AJ$2=$H$2,Sammanställning!$K$46,0)</f>
        <v>0</v>
      </c>
      <c r="AK27" s="100">
        <f>IF(AK$2=$H$2,Sammanställning!$K$46,0)</f>
        <v>0</v>
      </c>
      <c r="AL27" s="100">
        <f>IF(AL$2=$H$2,Sammanställning!$K$46,0)</f>
        <v>0</v>
      </c>
      <c r="AM27" s="100">
        <f>IF(AM$2=$H$2,Sammanställning!$K$46,0)</f>
        <v>0</v>
      </c>
      <c r="AN27" s="100">
        <f>IF(AN$2=$H$2,Sammanställning!$K$46,0)</f>
        <v>0</v>
      </c>
      <c r="AO27" s="100">
        <f>IF(AO$2=$H$2,Sammanställning!$K$46,0)</f>
        <v>0</v>
      </c>
      <c r="AP27" s="100">
        <f>IF(AP$2=$H$2,Sammanställning!$K$46,0)</f>
        <v>0</v>
      </c>
      <c r="AQ27" s="100">
        <f>IF(AQ$2=$H$2,Sammanställning!$K$46,0)</f>
        <v>0</v>
      </c>
      <c r="AR27" s="100">
        <f>IF(AR$2=$H$2,Sammanställning!$K$46,0)</f>
        <v>0</v>
      </c>
      <c r="AS27" s="100">
        <f>IF(AS$2=$H$2,Sammanställning!$K$46,0)</f>
        <v>0</v>
      </c>
      <c r="AT27" s="100">
        <f>IF(AT$2=$H$2,Sammanställning!$K$46,0)</f>
        <v>0</v>
      </c>
      <c r="AU27" s="100">
        <f>IF(AU$2=$H$2,Sammanställning!$K$46,0)</f>
        <v>0</v>
      </c>
      <c r="AV27" s="100">
        <f>IF(AV$2=$H$2,Sammanställning!$K$46,0)</f>
        <v>0</v>
      </c>
      <c r="AW27" s="100">
        <f>IF(AW$2=$H$2,Sammanställning!$K$46,0)</f>
        <v>0</v>
      </c>
      <c r="AX27" s="100">
        <f>IF(AX$2=$H$2,Sammanställning!$K$46,0)</f>
        <v>0</v>
      </c>
      <c r="AY27" s="100">
        <f>IF(AY$2=$H$2,Sammanställning!$K$46,0)</f>
        <v>0</v>
      </c>
      <c r="AZ27" s="100">
        <f>IF(AZ$2=$H$2,Sammanställning!$K$46,0)</f>
        <v>0</v>
      </c>
      <c r="BA27" s="100">
        <f>IF(BA$2=$H$2,Sammanställning!$K$46,0)</f>
        <v>0</v>
      </c>
      <c r="BB27" s="100">
        <f>IF(BB$2=$H$2,Sammanställning!$K$46,0)</f>
        <v>0</v>
      </c>
      <c r="BC27" s="100">
        <f>IF(BC$2=$H$2,Sammanställning!$K$46,0)</f>
        <v>0</v>
      </c>
      <c r="BD27" s="100">
        <f>IF(BD$2=$H$2,Sammanställning!$K$46,0)</f>
        <v>0</v>
      </c>
      <c r="BE27" s="100">
        <f>IF(BE$2=$H$2,Sammanställning!$K$46,0)</f>
        <v>0</v>
      </c>
      <c r="BF27" s="100">
        <f>IF(BF$2=$H$2,Sammanställning!$K$46,0)</f>
        <v>0</v>
      </c>
      <c r="BG27" s="100">
        <f>IF(BG$2=$H$2,Sammanställning!$K$46,0)</f>
        <v>0</v>
      </c>
      <c r="BH27" s="100">
        <f>IF(BH$2=$H$2,Sammanställning!$K$46,0)</f>
        <v>0</v>
      </c>
      <c r="BI27" s="100">
        <f>IF(BI$2=$H$2,Sammanställning!$K$46,0)</f>
        <v>0</v>
      </c>
      <c r="BJ27" s="100">
        <f>IF(BJ$2=$H$2,Sammanställning!$K$46,0)</f>
        <v>0</v>
      </c>
    </row>
    <row r="28" spans="1:62" ht="13.8" x14ac:dyDescent="0.3">
      <c r="A28" s="4"/>
      <c r="B28" s="105">
        <v>0.75</v>
      </c>
      <c r="C28" s="4">
        <f>Sammanställning!$H$25*'Data - Rör ej!'!B28</f>
        <v>0</v>
      </c>
      <c r="D28" s="100">
        <f>Sammanställning!$H$36</f>
        <v>0</v>
      </c>
      <c r="E28" s="100">
        <f>Sammanställning!$H$42</f>
        <v>0</v>
      </c>
      <c r="F28" s="100">
        <f>Sammanställning!$H$47</f>
        <v>0</v>
      </c>
      <c r="G28" s="100">
        <f>Sammanställning!$H$52</f>
        <v>0</v>
      </c>
      <c r="H28" s="100">
        <f t="shared" ref="H28:H33" si="16">SUM(C28:F28)-G28</f>
        <v>0</v>
      </c>
      <c r="I28" s="100"/>
      <c r="J28" s="4" t="s">
        <v>27</v>
      </c>
      <c r="K28" s="4"/>
      <c r="L28" s="100">
        <f>IF(L$2=$H$2,Sammanställning!$K$51,0)</f>
        <v>0</v>
      </c>
      <c r="M28" s="100">
        <f>IF(M$2=$H$2,Sammanställning!$K$51,0)</f>
        <v>0</v>
      </c>
      <c r="N28" s="100">
        <f>IF(N$2=$H$2,Sammanställning!$K$51,0)</f>
        <v>0</v>
      </c>
      <c r="O28" s="100">
        <f>IF(O$2=$H$2,Sammanställning!$K$51,0)</f>
        <v>0</v>
      </c>
      <c r="P28" s="100">
        <f>IF(P$2=$H$2,Sammanställning!$K$51,0)</f>
        <v>0</v>
      </c>
      <c r="Q28" s="100">
        <f>IF(Q$2=$H$2,Sammanställning!$K$51,0)</f>
        <v>0</v>
      </c>
      <c r="R28" s="100">
        <f>IF(R$2=$H$2,Sammanställning!$K$51,0)</f>
        <v>0</v>
      </c>
      <c r="S28" s="100">
        <f>IF(S$2=$H$2,Sammanställning!$K$51,0)</f>
        <v>0</v>
      </c>
      <c r="T28" s="100">
        <f>IF(T$2=$H$2,Sammanställning!$K$51,0)</f>
        <v>0</v>
      </c>
      <c r="U28" s="100">
        <f>IF(U$2=$H$2,Sammanställning!$K$51,0)</f>
        <v>0</v>
      </c>
      <c r="V28" s="100">
        <f>IF(V$2=$H$2,Sammanställning!$K$51,0)</f>
        <v>0</v>
      </c>
      <c r="W28" s="100">
        <f>IF(W$2=$H$2,Sammanställning!$K$51,0)</f>
        <v>0</v>
      </c>
      <c r="X28" s="100">
        <f>IF(X$2=$H$2,Sammanställning!$K$51,0)</f>
        <v>0</v>
      </c>
      <c r="Y28" s="100">
        <f>IF(Y$2=$H$2,Sammanställning!$K$51,0)</f>
        <v>0</v>
      </c>
      <c r="Z28" s="100">
        <f>IF(Z$2=$H$2,Sammanställning!$K$51,0)</f>
        <v>0</v>
      </c>
      <c r="AA28" s="100">
        <f>IF(AA$2=$H$2,Sammanställning!$K$51,0)</f>
        <v>0</v>
      </c>
      <c r="AB28" s="100">
        <f>IF(AB$2=$H$2,Sammanställning!$K$51,0)</f>
        <v>0</v>
      </c>
      <c r="AC28" s="100">
        <f>IF(AC$2=$H$2,Sammanställning!$K$51,0)</f>
        <v>0</v>
      </c>
      <c r="AD28" s="100">
        <f>IF(AD$2=$H$2,Sammanställning!$K$51,0)</f>
        <v>0</v>
      </c>
      <c r="AE28" s="100">
        <f>IF(AE$2=$H$2,Sammanställning!$K$51,0)</f>
        <v>0</v>
      </c>
      <c r="AF28" s="100">
        <f>IF(AF$2=$H$2,Sammanställning!$K$51,0)</f>
        <v>0</v>
      </c>
      <c r="AG28" s="100">
        <f>IF(AG$2=$H$2,Sammanställning!$K$51,0)</f>
        <v>0</v>
      </c>
      <c r="AH28" s="100">
        <f>IF(AH$2=$H$2,Sammanställning!$K$51,0)</f>
        <v>0</v>
      </c>
      <c r="AI28" s="100">
        <f>IF(AI$2=$H$2,Sammanställning!$K$51,0)</f>
        <v>0</v>
      </c>
      <c r="AJ28" s="100">
        <f>IF(AJ$2=$H$2,Sammanställning!$K$51,0)</f>
        <v>0</v>
      </c>
      <c r="AK28" s="100">
        <f>IF(AK$2=$H$2,Sammanställning!$K$51,0)</f>
        <v>0</v>
      </c>
      <c r="AL28" s="100">
        <f>IF(AL$2=$H$2,Sammanställning!$K$51,0)</f>
        <v>0</v>
      </c>
      <c r="AM28" s="100">
        <f>IF(AM$2=$H$2,Sammanställning!$K$51,0)</f>
        <v>0</v>
      </c>
      <c r="AN28" s="100">
        <f>IF(AN$2=$H$2,Sammanställning!$K$51,0)</f>
        <v>0</v>
      </c>
      <c r="AO28" s="100">
        <f>IF(AO$2=$H$2,Sammanställning!$K$51,0)</f>
        <v>0</v>
      </c>
      <c r="AP28" s="100">
        <f>IF(AP$2=$H$2,Sammanställning!$K$51,0)</f>
        <v>0</v>
      </c>
      <c r="AQ28" s="100">
        <f>IF(AQ$2=$H$2,Sammanställning!$K$51,0)</f>
        <v>0</v>
      </c>
      <c r="AR28" s="100">
        <f>IF(AR$2=$H$2,Sammanställning!$K$51,0)</f>
        <v>0</v>
      </c>
      <c r="AS28" s="100">
        <f>IF(AS$2=$H$2,Sammanställning!$K$51,0)</f>
        <v>0</v>
      </c>
      <c r="AT28" s="100">
        <f>IF(AT$2=$H$2,Sammanställning!$K$51,0)</f>
        <v>0</v>
      </c>
      <c r="AU28" s="100">
        <f>IF(AU$2=$H$2,Sammanställning!$K$51,0)</f>
        <v>0</v>
      </c>
      <c r="AV28" s="100">
        <f>IF(AV$2=$H$2,Sammanställning!$K$51,0)</f>
        <v>0</v>
      </c>
      <c r="AW28" s="100">
        <f>IF(AW$2=$H$2,Sammanställning!$K$51,0)</f>
        <v>0</v>
      </c>
      <c r="AX28" s="100">
        <f>IF(AX$2=$H$2,Sammanställning!$K$51,0)</f>
        <v>0</v>
      </c>
      <c r="AY28" s="100">
        <f>IF(AY$2=$H$2,Sammanställning!$K$51,0)</f>
        <v>0</v>
      </c>
      <c r="AZ28" s="100">
        <f>IF(AZ$2=$H$2,Sammanställning!$K$51,0)</f>
        <v>0</v>
      </c>
      <c r="BA28" s="100">
        <f>IF(BA$2=$H$2,Sammanställning!$K$51,0)</f>
        <v>0</v>
      </c>
      <c r="BB28" s="100">
        <f>IF(BB$2=$H$2,Sammanställning!$K$51,0)</f>
        <v>0</v>
      </c>
      <c r="BC28" s="100">
        <f>IF(BC$2=$H$2,Sammanställning!$K$51,0)</f>
        <v>0</v>
      </c>
      <c r="BD28" s="100">
        <f>IF(BD$2=$H$2,Sammanställning!$K$51,0)</f>
        <v>0</v>
      </c>
      <c r="BE28" s="100">
        <f>IF(BE$2=$H$2,Sammanställning!$K$51,0)</f>
        <v>0</v>
      </c>
      <c r="BF28" s="100">
        <f>IF(BF$2=$H$2,Sammanställning!$K$51,0)</f>
        <v>0</v>
      </c>
      <c r="BG28" s="100">
        <f>IF(BG$2=$H$2,Sammanställning!$K$51,0)</f>
        <v>0</v>
      </c>
      <c r="BH28" s="100">
        <f>IF(BH$2=$H$2,Sammanställning!$K$51,0)</f>
        <v>0</v>
      </c>
      <c r="BI28" s="100">
        <f>IF(BI$2=$H$2,Sammanställning!$K$51,0)</f>
        <v>0</v>
      </c>
      <c r="BJ28" s="100">
        <f>IF(BJ$2=$H$2,Sammanställning!$K$51,0)</f>
        <v>0</v>
      </c>
    </row>
    <row r="29" spans="1:62" ht="13.8" x14ac:dyDescent="0.3">
      <c r="A29" s="4"/>
      <c r="B29" s="108">
        <v>1</v>
      </c>
      <c r="C29" s="95">
        <f>Sammanställning!$H$25*'Data - Rör ej!'!B29</f>
        <v>0</v>
      </c>
      <c r="D29" s="109">
        <f>Sammanställning!$H$36</f>
        <v>0</v>
      </c>
      <c r="E29" s="109">
        <f>Sammanställning!$H$42</f>
        <v>0</v>
      </c>
      <c r="F29" s="109">
        <f>Sammanställning!$H$47</f>
        <v>0</v>
      </c>
      <c r="G29" s="109">
        <f>Sammanställning!$H$52</f>
        <v>0</v>
      </c>
      <c r="H29" s="109">
        <f t="shared" si="16"/>
        <v>0</v>
      </c>
      <c r="I29" s="109"/>
      <c r="J29" s="4"/>
      <c r="K29" s="4"/>
      <c r="L29" s="10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row>
    <row r="30" spans="1:62" ht="13.8" x14ac:dyDescent="0.3">
      <c r="A30" s="4"/>
      <c r="B30" s="105">
        <v>1.25</v>
      </c>
      <c r="C30" s="4">
        <f>Sammanställning!$H$25*'Data - Rör ej!'!B30</f>
        <v>0</v>
      </c>
      <c r="D30" s="100">
        <f>Sammanställning!$H$36</f>
        <v>0</v>
      </c>
      <c r="E30" s="100">
        <f>Sammanställning!$H$42</f>
        <v>0</v>
      </c>
      <c r="F30" s="100">
        <f>Sammanställning!$H$47</f>
        <v>0</v>
      </c>
      <c r="G30" s="100">
        <f>Sammanställning!$H$52</f>
        <v>0</v>
      </c>
      <c r="H30" s="100">
        <f t="shared" si="16"/>
        <v>0</v>
      </c>
      <c r="I30" s="100"/>
      <c r="J30" s="100"/>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row>
    <row r="31" spans="1:62" ht="13.8" x14ac:dyDescent="0.3">
      <c r="A31" s="4"/>
      <c r="B31" s="105">
        <v>1.5</v>
      </c>
      <c r="C31" s="4">
        <f>Sammanställning!$H$25*'Data - Rör ej!'!B31</f>
        <v>0</v>
      </c>
      <c r="D31" s="100">
        <f>Sammanställning!$H$36</f>
        <v>0</v>
      </c>
      <c r="E31" s="100">
        <f>Sammanställning!$H$42</f>
        <v>0</v>
      </c>
      <c r="F31" s="100">
        <f>Sammanställning!$H$47</f>
        <v>0</v>
      </c>
      <c r="G31" s="100">
        <f>Sammanställning!$H$52</f>
        <v>0</v>
      </c>
      <c r="H31" s="100">
        <f t="shared" si="16"/>
        <v>0</v>
      </c>
      <c r="I31" s="100"/>
      <c r="J31" s="100"/>
      <c r="K31" s="111"/>
      <c r="L31" s="100"/>
      <c r="M31" s="100"/>
      <c r="N31" s="100"/>
      <c r="O31" s="100"/>
      <c r="P31" s="100"/>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row>
    <row r="32" spans="1:62" ht="13.8" x14ac:dyDescent="0.3">
      <c r="A32" s="4"/>
      <c r="B32" s="105">
        <v>1.75</v>
      </c>
      <c r="C32" s="4">
        <f>Sammanställning!$H$25*'Data - Rör ej!'!B32</f>
        <v>0</v>
      </c>
      <c r="D32" s="100">
        <f>Sammanställning!$H$36</f>
        <v>0</v>
      </c>
      <c r="E32" s="100">
        <f>Sammanställning!$H$42</f>
        <v>0</v>
      </c>
      <c r="F32" s="100">
        <f>Sammanställning!$H$47</f>
        <v>0</v>
      </c>
      <c r="G32" s="100">
        <f>Sammanställning!$H$52</f>
        <v>0</v>
      </c>
      <c r="H32" s="100">
        <f t="shared" si="16"/>
        <v>0</v>
      </c>
      <c r="I32" s="100"/>
      <c r="J32" s="95" t="s">
        <v>48</v>
      </c>
      <c r="K32" s="112" t="e">
        <f>IRR(L39:BJ39)</f>
        <v>#NUM!</v>
      </c>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row>
    <row r="33" spans="1:62" ht="13.8" x14ac:dyDescent="0.3">
      <c r="A33" s="4"/>
      <c r="B33" s="105">
        <v>2</v>
      </c>
      <c r="C33" s="4">
        <f>Sammanställning!$H$25*'Data - Rör ej!'!B33</f>
        <v>0</v>
      </c>
      <c r="D33" s="100">
        <f>Sammanställning!$H$36</f>
        <v>0</v>
      </c>
      <c r="E33" s="100">
        <f>Sammanställning!$H$42</f>
        <v>0</v>
      </c>
      <c r="F33" s="100">
        <f>Sammanställning!$H$47</f>
        <v>0</v>
      </c>
      <c r="G33" s="100">
        <f>Sammanställning!$H$52</f>
        <v>0</v>
      </c>
      <c r="H33" s="100">
        <f t="shared" si="16"/>
        <v>0</v>
      </c>
      <c r="I33" s="100"/>
      <c r="J33" s="109" t="s">
        <v>54</v>
      </c>
      <c r="K33" s="4"/>
      <c r="L33" s="100">
        <f>L13</f>
        <v>0</v>
      </c>
      <c r="M33" s="100">
        <f>M5-M14</f>
        <v>0</v>
      </c>
      <c r="N33" s="100">
        <f t="shared" ref="N33:BJ38" si="17">N5-N14</f>
        <v>0</v>
      </c>
      <c r="O33" s="100">
        <f t="shared" si="17"/>
        <v>0</v>
      </c>
      <c r="P33" s="100">
        <f t="shared" si="17"/>
        <v>0</v>
      </c>
      <c r="Q33" s="100">
        <f t="shared" si="17"/>
        <v>0</v>
      </c>
      <c r="R33" s="100">
        <f t="shared" si="17"/>
        <v>0</v>
      </c>
      <c r="S33" s="100">
        <f t="shared" si="17"/>
        <v>0</v>
      </c>
      <c r="T33" s="100">
        <f t="shared" si="17"/>
        <v>0</v>
      </c>
      <c r="U33" s="100">
        <f t="shared" si="17"/>
        <v>0</v>
      </c>
      <c r="V33" s="100">
        <f t="shared" si="17"/>
        <v>0</v>
      </c>
      <c r="W33" s="100">
        <f t="shared" si="17"/>
        <v>0</v>
      </c>
      <c r="X33" s="100">
        <f t="shared" si="17"/>
        <v>0</v>
      </c>
      <c r="Y33" s="100">
        <f t="shared" si="17"/>
        <v>0</v>
      </c>
      <c r="Z33" s="100">
        <f t="shared" si="17"/>
        <v>0</v>
      </c>
      <c r="AA33" s="100">
        <f t="shared" si="17"/>
        <v>0</v>
      </c>
      <c r="AB33" s="100">
        <f t="shared" si="17"/>
        <v>0</v>
      </c>
      <c r="AC33" s="100">
        <f t="shared" si="17"/>
        <v>0</v>
      </c>
      <c r="AD33" s="100">
        <f t="shared" si="17"/>
        <v>0</v>
      </c>
      <c r="AE33" s="100">
        <f t="shared" si="17"/>
        <v>0</v>
      </c>
      <c r="AF33" s="100">
        <f t="shared" si="17"/>
        <v>0</v>
      </c>
      <c r="AG33" s="100">
        <f t="shared" si="17"/>
        <v>0</v>
      </c>
      <c r="AH33" s="100">
        <f t="shared" si="17"/>
        <v>0</v>
      </c>
      <c r="AI33" s="100">
        <f t="shared" si="17"/>
        <v>0</v>
      </c>
      <c r="AJ33" s="100">
        <f t="shared" si="17"/>
        <v>0</v>
      </c>
      <c r="AK33" s="100">
        <f t="shared" si="17"/>
        <v>0</v>
      </c>
      <c r="AL33" s="100">
        <f t="shared" si="17"/>
        <v>0</v>
      </c>
      <c r="AM33" s="100">
        <f t="shared" si="17"/>
        <v>0</v>
      </c>
      <c r="AN33" s="100">
        <f t="shared" si="17"/>
        <v>0</v>
      </c>
      <c r="AO33" s="100">
        <f t="shared" si="17"/>
        <v>0</v>
      </c>
      <c r="AP33" s="100">
        <f t="shared" si="17"/>
        <v>0</v>
      </c>
      <c r="AQ33" s="100">
        <f t="shared" si="17"/>
        <v>0</v>
      </c>
      <c r="AR33" s="100">
        <f t="shared" si="17"/>
        <v>0</v>
      </c>
      <c r="AS33" s="100">
        <f t="shared" si="17"/>
        <v>0</v>
      </c>
      <c r="AT33" s="100">
        <f t="shared" si="17"/>
        <v>0</v>
      </c>
      <c r="AU33" s="100">
        <f t="shared" si="17"/>
        <v>0</v>
      </c>
      <c r="AV33" s="100">
        <f t="shared" si="17"/>
        <v>0</v>
      </c>
      <c r="AW33" s="100">
        <f t="shared" si="17"/>
        <v>0</v>
      </c>
      <c r="AX33" s="100">
        <f t="shared" si="17"/>
        <v>0</v>
      </c>
      <c r="AY33" s="100">
        <f t="shared" si="17"/>
        <v>0</v>
      </c>
      <c r="AZ33" s="100">
        <f t="shared" si="17"/>
        <v>0</v>
      </c>
      <c r="BA33" s="100">
        <f t="shared" si="17"/>
        <v>0</v>
      </c>
      <c r="BB33" s="100">
        <f t="shared" si="17"/>
        <v>0</v>
      </c>
      <c r="BC33" s="100">
        <f t="shared" si="17"/>
        <v>0</v>
      </c>
      <c r="BD33" s="100">
        <f t="shared" si="17"/>
        <v>0</v>
      </c>
      <c r="BE33" s="100">
        <f t="shared" si="17"/>
        <v>0</v>
      </c>
      <c r="BF33" s="100">
        <f t="shared" si="17"/>
        <v>0</v>
      </c>
      <c r="BG33" s="100">
        <f t="shared" si="17"/>
        <v>0</v>
      </c>
      <c r="BH33" s="100">
        <f t="shared" si="17"/>
        <v>0</v>
      </c>
      <c r="BI33" s="100">
        <f t="shared" si="17"/>
        <v>0</v>
      </c>
      <c r="BJ33" s="100">
        <f t="shared" si="17"/>
        <v>0</v>
      </c>
    </row>
    <row r="34" spans="1:62" ht="13.8" x14ac:dyDescent="0.3">
      <c r="A34" s="4"/>
      <c r="B34" s="110"/>
      <c r="C34" s="4"/>
      <c r="D34" s="4"/>
      <c r="E34" s="4"/>
      <c r="F34" s="4"/>
      <c r="G34" s="4"/>
      <c r="H34" s="100"/>
      <c r="I34" s="100"/>
      <c r="J34" s="100"/>
      <c r="K34" s="4"/>
      <c r="L34" s="4"/>
      <c r="M34" s="100">
        <f t="shared" ref="M34:AB38" si="18">M6-M15</f>
        <v>0</v>
      </c>
      <c r="N34" s="100">
        <f t="shared" si="18"/>
        <v>0</v>
      </c>
      <c r="O34" s="100">
        <f t="shared" si="18"/>
        <v>0</v>
      </c>
      <c r="P34" s="100">
        <f t="shared" si="18"/>
        <v>0</v>
      </c>
      <c r="Q34" s="100">
        <f t="shared" si="18"/>
        <v>0</v>
      </c>
      <c r="R34" s="100">
        <f t="shared" si="18"/>
        <v>0</v>
      </c>
      <c r="S34" s="100">
        <f t="shared" si="18"/>
        <v>0</v>
      </c>
      <c r="T34" s="100">
        <f t="shared" si="18"/>
        <v>0</v>
      </c>
      <c r="U34" s="100">
        <f t="shared" si="18"/>
        <v>0</v>
      </c>
      <c r="V34" s="100">
        <f t="shared" si="18"/>
        <v>0</v>
      </c>
      <c r="W34" s="100">
        <f t="shared" si="18"/>
        <v>0</v>
      </c>
      <c r="X34" s="100">
        <f t="shared" si="18"/>
        <v>0</v>
      </c>
      <c r="Y34" s="100">
        <f t="shared" si="18"/>
        <v>0</v>
      </c>
      <c r="Z34" s="100">
        <f t="shared" si="18"/>
        <v>0</v>
      </c>
      <c r="AA34" s="100">
        <f t="shared" si="18"/>
        <v>0</v>
      </c>
      <c r="AB34" s="100">
        <f t="shared" si="18"/>
        <v>0</v>
      </c>
      <c r="AC34" s="100">
        <f t="shared" si="17"/>
        <v>0</v>
      </c>
      <c r="AD34" s="100">
        <f t="shared" si="17"/>
        <v>0</v>
      </c>
      <c r="AE34" s="100">
        <f t="shared" si="17"/>
        <v>0</v>
      </c>
      <c r="AF34" s="100">
        <f t="shared" si="17"/>
        <v>0</v>
      </c>
      <c r="AG34" s="100">
        <f t="shared" si="17"/>
        <v>0</v>
      </c>
      <c r="AH34" s="100">
        <f t="shared" si="17"/>
        <v>0</v>
      </c>
      <c r="AI34" s="100">
        <f t="shared" si="17"/>
        <v>0</v>
      </c>
      <c r="AJ34" s="100">
        <f t="shared" si="17"/>
        <v>0</v>
      </c>
      <c r="AK34" s="100">
        <f t="shared" si="17"/>
        <v>0</v>
      </c>
      <c r="AL34" s="100">
        <f t="shared" si="17"/>
        <v>0</v>
      </c>
      <c r="AM34" s="100">
        <f t="shared" si="17"/>
        <v>0</v>
      </c>
      <c r="AN34" s="100">
        <f t="shared" si="17"/>
        <v>0</v>
      </c>
      <c r="AO34" s="100">
        <f t="shared" si="17"/>
        <v>0</v>
      </c>
      <c r="AP34" s="100">
        <f t="shared" si="17"/>
        <v>0</v>
      </c>
      <c r="AQ34" s="100">
        <f t="shared" si="17"/>
        <v>0</v>
      </c>
      <c r="AR34" s="100">
        <f t="shared" si="17"/>
        <v>0</v>
      </c>
      <c r="AS34" s="100">
        <f t="shared" si="17"/>
        <v>0</v>
      </c>
      <c r="AT34" s="100">
        <f t="shared" si="17"/>
        <v>0</v>
      </c>
      <c r="AU34" s="100">
        <f t="shared" si="17"/>
        <v>0</v>
      </c>
      <c r="AV34" s="100">
        <f t="shared" si="17"/>
        <v>0</v>
      </c>
      <c r="AW34" s="100">
        <f t="shared" si="17"/>
        <v>0</v>
      </c>
      <c r="AX34" s="100">
        <f t="shared" si="17"/>
        <v>0</v>
      </c>
      <c r="AY34" s="100">
        <f t="shared" si="17"/>
        <v>0</v>
      </c>
      <c r="AZ34" s="100">
        <f t="shared" si="17"/>
        <v>0</v>
      </c>
      <c r="BA34" s="100">
        <f t="shared" si="17"/>
        <v>0</v>
      </c>
      <c r="BB34" s="100">
        <f t="shared" si="17"/>
        <v>0</v>
      </c>
      <c r="BC34" s="100">
        <f t="shared" si="17"/>
        <v>0</v>
      </c>
      <c r="BD34" s="100">
        <f t="shared" si="17"/>
        <v>0</v>
      </c>
      <c r="BE34" s="100">
        <f t="shared" si="17"/>
        <v>0</v>
      </c>
      <c r="BF34" s="100">
        <f t="shared" si="17"/>
        <v>0</v>
      </c>
      <c r="BG34" s="100">
        <f t="shared" si="17"/>
        <v>0</v>
      </c>
      <c r="BH34" s="100">
        <f t="shared" si="17"/>
        <v>0</v>
      </c>
      <c r="BI34" s="100">
        <f t="shared" si="17"/>
        <v>0</v>
      </c>
      <c r="BJ34" s="100">
        <f t="shared" si="17"/>
        <v>0</v>
      </c>
    </row>
    <row r="35" spans="1:62" ht="13.8" x14ac:dyDescent="0.3">
      <c r="A35" s="4" t="s">
        <v>37</v>
      </c>
      <c r="B35" s="4"/>
      <c r="C35" s="4"/>
      <c r="D35" s="4"/>
      <c r="E35" s="4"/>
      <c r="F35" s="4"/>
      <c r="G35" s="4"/>
      <c r="H35" s="100"/>
      <c r="I35" s="100"/>
      <c r="J35" s="100"/>
      <c r="K35" s="4"/>
      <c r="L35" s="4"/>
      <c r="M35" s="100">
        <f t="shared" si="18"/>
        <v>0</v>
      </c>
      <c r="N35" s="100">
        <f t="shared" si="17"/>
        <v>0</v>
      </c>
      <c r="O35" s="100">
        <f t="shared" si="17"/>
        <v>0</v>
      </c>
      <c r="P35" s="100">
        <f t="shared" si="17"/>
        <v>0</v>
      </c>
      <c r="Q35" s="100">
        <f t="shared" si="17"/>
        <v>0</v>
      </c>
      <c r="R35" s="100">
        <f t="shared" si="17"/>
        <v>0</v>
      </c>
      <c r="S35" s="100">
        <f t="shared" si="17"/>
        <v>0</v>
      </c>
      <c r="T35" s="100">
        <f t="shared" si="17"/>
        <v>0</v>
      </c>
      <c r="U35" s="100">
        <f t="shared" si="17"/>
        <v>0</v>
      </c>
      <c r="V35" s="100">
        <f t="shared" si="17"/>
        <v>0</v>
      </c>
      <c r="W35" s="100">
        <f t="shared" si="17"/>
        <v>0</v>
      </c>
      <c r="X35" s="100">
        <f t="shared" si="17"/>
        <v>0</v>
      </c>
      <c r="Y35" s="100">
        <f t="shared" si="17"/>
        <v>0</v>
      </c>
      <c r="Z35" s="100">
        <f t="shared" si="17"/>
        <v>0</v>
      </c>
      <c r="AA35" s="100">
        <f t="shared" si="17"/>
        <v>0</v>
      </c>
      <c r="AB35" s="100">
        <f t="shared" si="17"/>
        <v>0</v>
      </c>
      <c r="AC35" s="100">
        <f t="shared" si="17"/>
        <v>0</v>
      </c>
      <c r="AD35" s="100">
        <f t="shared" si="17"/>
        <v>0</v>
      </c>
      <c r="AE35" s="100">
        <f t="shared" si="17"/>
        <v>0</v>
      </c>
      <c r="AF35" s="100">
        <f t="shared" si="17"/>
        <v>0</v>
      </c>
      <c r="AG35" s="100">
        <f t="shared" si="17"/>
        <v>0</v>
      </c>
      <c r="AH35" s="100">
        <f t="shared" si="17"/>
        <v>0</v>
      </c>
      <c r="AI35" s="100">
        <f t="shared" si="17"/>
        <v>0</v>
      </c>
      <c r="AJ35" s="100">
        <f t="shared" si="17"/>
        <v>0</v>
      </c>
      <c r="AK35" s="100">
        <f t="shared" si="17"/>
        <v>0</v>
      </c>
      <c r="AL35" s="100">
        <f t="shared" si="17"/>
        <v>0</v>
      </c>
      <c r="AM35" s="100">
        <f t="shared" si="17"/>
        <v>0</v>
      </c>
      <c r="AN35" s="100">
        <f t="shared" si="17"/>
        <v>0</v>
      </c>
      <c r="AO35" s="100">
        <f t="shared" si="17"/>
        <v>0</v>
      </c>
      <c r="AP35" s="100">
        <f t="shared" si="17"/>
        <v>0</v>
      </c>
      <c r="AQ35" s="100">
        <f t="shared" si="17"/>
        <v>0</v>
      </c>
      <c r="AR35" s="100">
        <f t="shared" si="17"/>
        <v>0</v>
      </c>
      <c r="AS35" s="100">
        <f t="shared" si="17"/>
        <v>0</v>
      </c>
      <c r="AT35" s="100">
        <f t="shared" si="17"/>
        <v>0</v>
      </c>
      <c r="AU35" s="100">
        <f t="shared" si="17"/>
        <v>0</v>
      </c>
      <c r="AV35" s="100">
        <f t="shared" si="17"/>
        <v>0</v>
      </c>
      <c r="AW35" s="100">
        <f t="shared" si="17"/>
        <v>0</v>
      </c>
      <c r="AX35" s="100">
        <f t="shared" si="17"/>
        <v>0</v>
      </c>
      <c r="AY35" s="100">
        <f t="shared" si="17"/>
        <v>0</v>
      </c>
      <c r="AZ35" s="100">
        <f t="shared" si="17"/>
        <v>0</v>
      </c>
      <c r="BA35" s="100">
        <f t="shared" si="17"/>
        <v>0</v>
      </c>
      <c r="BB35" s="100">
        <f t="shared" si="17"/>
        <v>0</v>
      </c>
      <c r="BC35" s="100">
        <f t="shared" si="17"/>
        <v>0</v>
      </c>
      <c r="BD35" s="100">
        <f t="shared" si="17"/>
        <v>0</v>
      </c>
      <c r="BE35" s="100">
        <f t="shared" si="17"/>
        <v>0</v>
      </c>
      <c r="BF35" s="100">
        <f t="shared" si="17"/>
        <v>0</v>
      </c>
      <c r="BG35" s="100">
        <f t="shared" si="17"/>
        <v>0</v>
      </c>
      <c r="BH35" s="100">
        <f t="shared" si="17"/>
        <v>0</v>
      </c>
      <c r="BI35" s="100">
        <f t="shared" si="17"/>
        <v>0</v>
      </c>
      <c r="BJ35" s="100">
        <f t="shared" si="17"/>
        <v>0</v>
      </c>
    </row>
    <row r="36" spans="1:62" ht="13.8" x14ac:dyDescent="0.3">
      <c r="A36" s="4"/>
      <c r="B36" s="105">
        <v>0.5</v>
      </c>
      <c r="C36" s="4">
        <f>Sammanställning!$K$25*'Data - Rör ej!'!B36</f>
        <v>0</v>
      </c>
      <c r="D36" s="100">
        <f>Sammanställning!$K$36</f>
        <v>0</v>
      </c>
      <c r="E36" s="100">
        <f>Sammanställning!$K$42</f>
        <v>0</v>
      </c>
      <c r="F36" s="100">
        <f>Sammanställning!$K$47</f>
        <v>0</v>
      </c>
      <c r="G36" s="100">
        <f>Sammanställning!$K$52</f>
        <v>0</v>
      </c>
      <c r="H36" s="100">
        <f>SUM(C36:F36)-G36</f>
        <v>0</v>
      </c>
      <c r="I36" s="100"/>
      <c r="J36" s="100"/>
      <c r="K36" s="4"/>
      <c r="L36" s="4"/>
      <c r="M36" s="100">
        <f t="shared" si="18"/>
        <v>0</v>
      </c>
      <c r="N36" s="100">
        <f t="shared" si="17"/>
        <v>0</v>
      </c>
      <c r="O36" s="100">
        <f t="shared" si="17"/>
        <v>0</v>
      </c>
      <c r="P36" s="100">
        <f t="shared" si="17"/>
        <v>0</v>
      </c>
      <c r="Q36" s="100">
        <f t="shared" si="17"/>
        <v>0</v>
      </c>
      <c r="R36" s="100">
        <f t="shared" si="17"/>
        <v>0</v>
      </c>
      <c r="S36" s="100">
        <f t="shared" si="17"/>
        <v>0</v>
      </c>
      <c r="T36" s="100">
        <f t="shared" si="17"/>
        <v>0</v>
      </c>
      <c r="U36" s="100">
        <f t="shared" si="17"/>
        <v>0</v>
      </c>
      <c r="V36" s="100">
        <f t="shared" si="17"/>
        <v>0</v>
      </c>
      <c r="W36" s="100">
        <f t="shared" si="17"/>
        <v>0</v>
      </c>
      <c r="X36" s="100">
        <f t="shared" si="17"/>
        <v>0</v>
      </c>
      <c r="Y36" s="100">
        <f t="shared" si="17"/>
        <v>0</v>
      </c>
      <c r="Z36" s="100">
        <f t="shared" si="17"/>
        <v>0</v>
      </c>
      <c r="AA36" s="100">
        <f t="shared" si="17"/>
        <v>0</v>
      </c>
      <c r="AB36" s="100">
        <f t="shared" si="17"/>
        <v>0</v>
      </c>
      <c r="AC36" s="100">
        <f t="shared" si="17"/>
        <v>0</v>
      </c>
      <c r="AD36" s="100">
        <f t="shared" si="17"/>
        <v>0</v>
      </c>
      <c r="AE36" s="100">
        <f t="shared" si="17"/>
        <v>0</v>
      </c>
      <c r="AF36" s="100">
        <f t="shared" si="17"/>
        <v>0</v>
      </c>
      <c r="AG36" s="100">
        <f t="shared" si="17"/>
        <v>0</v>
      </c>
      <c r="AH36" s="100">
        <f t="shared" si="17"/>
        <v>0</v>
      </c>
      <c r="AI36" s="100">
        <f t="shared" si="17"/>
        <v>0</v>
      </c>
      <c r="AJ36" s="100">
        <f t="shared" si="17"/>
        <v>0</v>
      </c>
      <c r="AK36" s="100">
        <f t="shared" si="17"/>
        <v>0</v>
      </c>
      <c r="AL36" s="100">
        <f t="shared" si="17"/>
        <v>0</v>
      </c>
      <c r="AM36" s="100">
        <f t="shared" si="17"/>
        <v>0</v>
      </c>
      <c r="AN36" s="100">
        <f t="shared" si="17"/>
        <v>0</v>
      </c>
      <c r="AO36" s="100">
        <f t="shared" si="17"/>
        <v>0</v>
      </c>
      <c r="AP36" s="100">
        <f t="shared" si="17"/>
        <v>0</v>
      </c>
      <c r="AQ36" s="100">
        <f t="shared" si="17"/>
        <v>0</v>
      </c>
      <c r="AR36" s="100">
        <f t="shared" si="17"/>
        <v>0</v>
      </c>
      <c r="AS36" s="100">
        <f t="shared" si="17"/>
        <v>0</v>
      </c>
      <c r="AT36" s="100">
        <f t="shared" si="17"/>
        <v>0</v>
      </c>
      <c r="AU36" s="100">
        <f t="shared" si="17"/>
        <v>0</v>
      </c>
      <c r="AV36" s="100">
        <f t="shared" si="17"/>
        <v>0</v>
      </c>
      <c r="AW36" s="100">
        <f t="shared" si="17"/>
        <v>0</v>
      </c>
      <c r="AX36" s="100">
        <f t="shared" si="17"/>
        <v>0</v>
      </c>
      <c r="AY36" s="100">
        <f t="shared" si="17"/>
        <v>0</v>
      </c>
      <c r="AZ36" s="100">
        <f t="shared" si="17"/>
        <v>0</v>
      </c>
      <c r="BA36" s="100">
        <f t="shared" si="17"/>
        <v>0</v>
      </c>
      <c r="BB36" s="100">
        <f t="shared" si="17"/>
        <v>0</v>
      </c>
      <c r="BC36" s="100">
        <f t="shared" si="17"/>
        <v>0</v>
      </c>
      <c r="BD36" s="100">
        <f t="shared" si="17"/>
        <v>0</v>
      </c>
      <c r="BE36" s="100">
        <f t="shared" si="17"/>
        <v>0</v>
      </c>
      <c r="BF36" s="100">
        <f t="shared" si="17"/>
        <v>0</v>
      </c>
      <c r="BG36" s="100">
        <f t="shared" si="17"/>
        <v>0</v>
      </c>
      <c r="BH36" s="100">
        <f t="shared" si="17"/>
        <v>0</v>
      </c>
      <c r="BI36" s="100">
        <f t="shared" si="17"/>
        <v>0</v>
      </c>
      <c r="BJ36" s="100">
        <f t="shared" si="17"/>
        <v>0</v>
      </c>
    </row>
    <row r="37" spans="1:62" ht="13.8" x14ac:dyDescent="0.3">
      <c r="A37" s="4"/>
      <c r="B37" s="105">
        <v>0.75</v>
      </c>
      <c r="C37" s="4">
        <f>Sammanställning!$K$25*'Data - Rör ej!'!B37</f>
        <v>0</v>
      </c>
      <c r="D37" s="100">
        <f>Sammanställning!$K$36</f>
        <v>0</v>
      </c>
      <c r="E37" s="100">
        <f>Sammanställning!$K$42</f>
        <v>0</v>
      </c>
      <c r="F37" s="100">
        <f>Sammanställning!$K$47</f>
        <v>0</v>
      </c>
      <c r="G37" s="100">
        <f>Sammanställning!$K$52</f>
        <v>0</v>
      </c>
      <c r="H37" s="100">
        <f t="shared" ref="H37:H42" si="19">SUM(C37:F37)-G37</f>
        <v>0</v>
      </c>
      <c r="I37" s="100"/>
      <c r="J37" s="100"/>
      <c r="K37" s="4"/>
      <c r="L37" s="4"/>
      <c r="M37" s="100">
        <f t="shared" si="18"/>
        <v>0</v>
      </c>
      <c r="N37" s="100">
        <f t="shared" si="17"/>
        <v>0</v>
      </c>
      <c r="O37" s="100">
        <f t="shared" si="17"/>
        <v>0</v>
      </c>
      <c r="P37" s="100">
        <f t="shared" si="17"/>
        <v>0</v>
      </c>
      <c r="Q37" s="100">
        <f t="shared" si="17"/>
        <v>0</v>
      </c>
      <c r="R37" s="100">
        <f t="shared" si="17"/>
        <v>0</v>
      </c>
      <c r="S37" s="100">
        <f t="shared" si="17"/>
        <v>0</v>
      </c>
      <c r="T37" s="100">
        <f t="shared" si="17"/>
        <v>0</v>
      </c>
      <c r="U37" s="100">
        <f t="shared" si="17"/>
        <v>0</v>
      </c>
      <c r="V37" s="100">
        <f t="shared" si="17"/>
        <v>0</v>
      </c>
      <c r="W37" s="100">
        <f t="shared" si="17"/>
        <v>0</v>
      </c>
      <c r="X37" s="100">
        <f t="shared" si="17"/>
        <v>0</v>
      </c>
      <c r="Y37" s="100">
        <f t="shared" si="17"/>
        <v>0</v>
      </c>
      <c r="Z37" s="100">
        <f t="shared" si="17"/>
        <v>0</v>
      </c>
      <c r="AA37" s="100">
        <f t="shared" si="17"/>
        <v>0</v>
      </c>
      <c r="AB37" s="100">
        <f t="shared" si="17"/>
        <v>0</v>
      </c>
      <c r="AC37" s="100">
        <f t="shared" si="17"/>
        <v>0</v>
      </c>
      <c r="AD37" s="100">
        <f t="shared" si="17"/>
        <v>0</v>
      </c>
      <c r="AE37" s="100">
        <f t="shared" si="17"/>
        <v>0</v>
      </c>
      <c r="AF37" s="100">
        <f t="shared" si="17"/>
        <v>0</v>
      </c>
      <c r="AG37" s="100">
        <f t="shared" si="17"/>
        <v>0</v>
      </c>
      <c r="AH37" s="100">
        <f t="shared" si="17"/>
        <v>0</v>
      </c>
      <c r="AI37" s="100">
        <f t="shared" si="17"/>
        <v>0</v>
      </c>
      <c r="AJ37" s="100">
        <f t="shared" si="17"/>
        <v>0</v>
      </c>
      <c r="AK37" s="100">
        <f t="shared" si="17"/>
        <v>0</v>
      </c>
      <c r="AL37" s="100">
        <f t="shared" si="17"/>
        <v>0</v>
      </c>
      <c r="AM37" s="100">
        <f t="shared" si="17"/>
        <v>0</v>
      </c>
      <c r="AN37" s="100">
        <f t="shared" si="17"/>
        <v>0</v>
      </c>
      <c r="AO37" s="100">
        <f t="shared" si="17"/>
        <v>0</v>
      </c>
      <c r="AP37" s="100">
        <f t="shared" si="17"/>
        <v>0</v>
      </c>
      <c r="AQ37" s="100">
        <f t="shared" si="17"/>
        <v>0</v>
      </c>
      <c r="AR37" s="100">
        <f t="shared" si="17"/>
        <v>0</v>
      </c>
      <c r="AS37" s="100">
        <f t="shared" si="17"/>
        <v>0</v>
      </c>
      <c r="AT37" s="100">
        <f t="shared" si="17"/>
        <v>0</v>
      </c>
      <c r="AU37" s="100">
        <f t="shared" si="17"/>
        <v>0</v>
      </c>
      <c r="AV37" s="100">
        <f t="shared" si="17"/>
        <v>0</v>
      </c>
      <c r="AW37" s="100">
        <f t="shared" si="17"/>
        <v>0</v>
      </c>
      <c r="AX37" s="100">
        <f t="shared" si="17"/>
        <v>0</v>
      </c>
      <c r="AY37" s="100">
        <f t="shared" si="17"/>
        <v>0</v>
      </c>
      <c r="AZ37" s="100">
        <f t="shared" si="17"/>
        <v>0</v>
      </c>
      <c r="BA37" s="100">
        <f t="shared" si="17"/>
        <v>0</v>
      </c>
      <c r="BB37" s="100">
        <f t="shared" si="17"/>
        <v>0</v>
      </c>
      <c r="BC37" s="100">
        <f t="shared" si="17"/>
        <v>0</v>
      </c>
      <c r="BD37" s="100">
        <f t="shared" si="17"/>
        <v>0</v>
      </c>
      <c r="BE37" s="100">
        <f t="shared" si="17"/>
        <v>0</v>
      </c>
      <c r="BF37" s="100">
        <f t="shared" si="17"/>
        <v>0</v>
      </c>
      <c r="BG37" s="100">
        <f t="shared" si="17"/>
        <v>0</v>
      </c>
      <c r="BH37" s="100">
        <f t="shared" si="17"/>
        <v>0</v>
      </c>
      <c r="BI37" s="100">
        <f t="shared" si="17"/>
        <v>0</v>
      </c>
      <c r="BJ37" s="100">
        <f t="shared" si="17"/>
        <v>0</v>
      </c>
    </row>
    <row r="38" spans="1:62" ht="13.8" x14ac:dyDescent="0.3">
      <c r="A38" s="4"/>
      <c r="B38" s="108">
        <v>1</v>
      </c>
      <c r="C38" s="95">
        <f>Sammanställning!$K$25*'Data - Rör ej!'!B38</f>
        <v>0</v>
      </c>
      <c r="D38" s="109">
        <f>Sammanställning!$K$36</f>
        <v>0</v>
      </c>
      <c r="E38" s="109">
        <f>Sammanställning!$K$42</f>
        <v>0</v>
      </c>
      <c r="F38" s="109">
        <f>Sammanställning!$K$47</f>
        <v>0</v>
      </c>
      <c r="G38" s="109">
        <f>Sammanställning!$K$52</f>
        <v>0</v>
      </c>
      <c r="H38" s="109">
        <f t="shared" si="19"/>
        <v>0</v>
      </c>
      <c r="I38" s="109"/>
      <c r="J38" s="4"/>
      <c r="K38" s="4"/>
      <c r="L38" s="4"/>
      <c r="M38" s="100">
        <f t="shared" si="18"/>
        <v>0</v>
      </c>
      <c r="N38" s="100">
        <f t="shared" si="17"/>
        <v>0</v>
      </c>
      <c r="O38" s="100">
        <f t="shared" si="17"/>
        <v>0</v>
      </c>
      <c r="P38" s="100">
        <f t="shared" si="17"/>
        <v>0</v>
      </c>
      <c r="Q38" s="100">
        <f t="shared" si="17"/>
        <v>0</v>
      </c>
      <c r="R38" s="100">
        <f t="shared" si="17"/>
        <v>0</v>
      </c>
      <c r="S38" s="100">
        <f t="shared" si="17"/>
        <v>0</v>
      </c>
      <c r="T38" s="100">
        <f t="shared" si="17"/>
        <v>0</v>
      </c>
      <c r="U38" s="100">
        <f t="shared" si="17"/>
        <v>0</v>
      </c>
      <c r="V38" s="100">
        <f t="shared" si="17"/>
        <v>0</v>
      </c>
      <c r="W38" s="100">
        <f t="shared" si="17"/>
        <v>0</v>
      </c>
      <c r="X38" s="100">
        <f t="shared" si="17"/>
        <v>0</v>
      </c>
      <c r="Y38" s="100">
        <f t="shared" si="17"/>
        <v>0</v>
      </c>
      <c r="Z38" s="100">
        <f t="shared" si="17"/>
        <v>0</v>
      </c>
      <c r="AA38" s="100">
        <f t="shared" si="17"/>
        <v>0</v>
      </c>
      <c r="AB38" s="100">
        <f t="shared" si="17"/>
        <v>0</v>
      </c>
      <c r="AC38" s="100">
        <f t="shared" si="17"/>
        <v>0</v>
      </c>
      <c r="AD38" s="100">
        <f t="shared" si="17"/>
        <v>0</v>
      </c>
      <c r="AE38" s="100">
        <f t="shared" si="17"/>
        <v>0</v>
      </c>
      <c r="AF38" s="100">
        <f t="shared" si="17"/>
        <v>0</v>
      </c>
      <c r="AG38" s="100">
        <f t="shared" si="17"/>
        <v>0</v>
      </c>
      <c r="AH38" s="100">
        <f t="shared" si="17"/>
        <v>0</v>
      </c>
      <c r="AI38" s="100">
        <f t="shared" si="17"/>
        <v>0</v>
      </c>
      <c r="AJ38" s="100">
        <f t="shared" si="17"/>
        <v>0</v>
      </c>
      <c r="AK38" s="100">
        <f t="shared" si="17"/>
        <v>0</v>
      </c>
      <c r="AL38" s="100">
        <f t="shared" si="17"/>
        <v>0</v>
      </c>
      <c r="AM38" s="100">
        <f t="shared" ref="AM38:BJ38" si="20">AM10-AM19</f>
        <v>0</v>
      </c>
      <c r="AN38" s="100">
        <f t="shared" si="20"/>
        <v>0</v>
      </c>
      <c r="AO38" s="100">
        <f t="shared" si="20"/>
        <v>0</v>
      </c>
      <c r="AP38" s="100">
        <f t="shared" si="20"/>
        <v>0</v>
      </c>
      <c r="AQ38" s="100">
        <f t="shared" si="20"/>
        <v>0</v>
      </c>
      <c r="AR38" s="100">
        <f t="shared" si="20"/>
        <v>0</v>
      </c>
      <c r="AS38" s="100">
        <f t="shared" si="20"/>
        <v>0</v>
      </c>
      <c r="AT38" s="100">
        <f t="shared" si="20"/>
        <v>0</v>
      </c>
      <c r="AU38" s="100">
        <f t="shared" si="20"/>
        <v>0</v>
      </c>
      <c r="AV38" s="100">
        <f t="shared" si="20"/>
        <v>0</v>
      </c>
      <c r="AW38" s="100">
        <f t="shared" si="20"/>
        <v>0</v>
      </c>
      <c r="AX38" s="100">
        <f t="shared" si="20"/>
        <v>0</v>
      </c>
      <c r="AY38" s="100">
        <f t="shared" si="20"/>
        <v>0</v>
      </c>
      <c r="AZ38" s="100">
        <f t="shared" si="20"/>
        <v>0</v>
      </c>
      <c r="BA38" s="100">
        <f t="shared" si="20"/>
        <v>0</v>
      </c>
      <c r="BB38" s="100">
        <f t="shared" si="20"/>
        <v>0</v>
      </c>
      <c r="BC38" s="100">
        <f t="shared" si="20"/>
        <v>0</v>
      </c>
      <c r="BD38" s="100">
        <f t="shared" si="20"/>
        <v>0</v>
      </c>
      <c r="BE38" s="100">
        <f t="shared" si="20"/>
        <v>0</v>
      </c>
      <c r="BF38" s="100">
        <f t="shared" si="20"/>
        <v>0</v>
      </c>
      <c r="BG38" s="100">
        <f t="shared" si="20"/>
        <v>0</v>
      </c>
      <c r="BH38" s="100">
        <f t="shared" si="20"/>
        <v>0</v>
      </c>
      <c r="BI38" s="100">
        <f t="shared" si="20"/>
        <v>0</v>
      </c>
      <c r="BJ38" s="100">
        <f t="shared" si="20"/>
        <v>0</v>
      </c>
    </row>
    <row r="39" spans="1:62" ht="13.8" x14ac:dyDescent="0.3">
      <c r="A39" s="4"/>
      <c r="B39" s="105">
        <v>1.25</v>
      </c>
      <c r="C39" s="4">
        <f>Sammanställning!$K$25*'Data - Rör ej!'!B39</f>
        <v>0</v>
      </c>
      <c r="D39" s="100">
        <f>Sammanställning!$K$36</f>
        <v>0</v>
      </c>
      <c r="E39" s="100">
        <f>Sammanställning!$K$42</f>
        <v>0</v>
      </c>
      <c r="F39" s="100">
        <f>Sammanställning!$K$47</f>
        <v>0</v>
      </c>
      <c r="G39" s="100">
        <f>Sammanställning!$K$52</f>
        <v>0</v>
      </c>
      <c r="H39" s="100">
        <f t="shared" si="19"/>
        <v>0</v>
      </c>
      <c r="I39" s="100"/>
      <c r="J39" s="4" t="s">
        <v>6</v>
      </c>
      <c r="K39" s="4"/>
      <c r="L39" s="100">
        <f>SUM(L33:L38)</f>
        <v>0</v>
      </c>
      <c r="M39" s="100">
        <f t="shared" ref="M39:BJ39" si="21">SUM(M33:M38)</f>
        <v>0</v>
      </c>
      <c r="N39" s="100">
        <f t="shared" si="21"/>
        <v>0</v>
      </c>
      <c r="O39" s="100">
        <f t="shared" si="21"/>
        <v>0</v>
      </c>
      <c r="P39" s="100">
        <f t="shared" si="21"/>
        <v>0</v>
      </c>
      <c r="Q39" s="100">
        <f t="shared" si="21"/>
        <v>0</v>
      </c>
      <c r="R39" s="100">
        <f t="shared" si="21"/>
        <v>0</v>
      </c>
      <c r="S39" s="100">
        <f t="shared" si="21"/>
        <v>0</v>
      </c>
      <c r="T39" s="100">
        <f t="shared" si="21"/>
        <v>0</v>
      </c>
      <c r="U39" s="100">
        <f t="shared" si="21"/>
        <v>0</v>
      </c>
      <c r="V39" s="100">
        <f t="shared" si="21"/>
        <v>0</v>
      </c>
      <c r="W39" s="100">
        <f t="shared" si="21"/>
        <v>0</v>
      </c>
      <c r="X39" s="100">
        <f t="shared" si="21"/>
        <v>0</v>
      </c>
      <c r="Y39" s="100">
        <f t="shared" si="21"/>
        <v>0</v>
      </c>
      <c r="Z39" s="100">
        <f t="shared" si="21"/>
        <v>0</v>
      </c>
      <c r="AA39" s="100">
        <f t="shared" si="21"/>
        <v>0</v>
      </c>
      <c r="AB39" s="100">
        <f t="shared" si="21"/>
        <v>0</v>
      </c>
      <c r="AC39" s="100">
        <f t="shared" si="21"/>
        <v>0</v>
      </c>
      <c r="AD39" s="100">
        <f t="shared" si="21"/>
        <v>0</v>
      </c>
      <c r="AE39" s="100">
        <f t="shared" si="21"/>
        <v>0</v>
      </c>
      <c r="AF39" s="100">
        <f t="shared" si="21"/>
        <v>0</v>
      </c>
      <c r="AG39" s="100">
        <f t="shared" si="21"/>
        <v>0</v>
      </c>
      <c r="AH39" s="100">
        <f t="shared" si="21"/>
        <v>0</v>
      </c>
      <c r="AI39" s="100">
        <f t="shared" si="21"/>
        <v>0</v>
      </c>
      <c r="AJ39" s="100">
        <f t="shared" si="21"/>
        <v>0</v>
      </c>
      <c r="AK39" s="100">
        <f t="shared" si="21"/>
        <v>0</v>
      </c>
      <c r="AL39" s="100">
        <f t="shared" si="21"/>
        <v>0</v>
      </c>
      <c r="AM39" s="100">
        <f t="shared" si="21"/>
        <v>0</v>
      </c>
      <c r="AN39" s="100">
        <f t="shared" si="21"/>
        <v>0</v>
      </c>
      <c r="AO39" s="100">
        <f t="shared" si="21"/>
        <v>0</v>
      </c>
      <c r="AP39" s="100">
        <f t="shared" si="21"/>
        <v>0</v>
      </c>
      <c r="AQ39" s="100">
        <f t="shared" si="21"/>
        <v>0</v>
      </c>
      <c r="AR39" s="100">
        <f t="shared" si="21"/>
        <v>0</v>
      </c>
      <c r="AS39" s="100">
        <f t="shared" si="21"/>
        <v>0</v>
      </c>
      <c r="AT39" s="100">
        <f t="shared" si="21"/>
        <v>0</v>
      </c>
      <c r="AU39" s="100">
        <f t="shared" si="21"/>
        <v>0</v>
      </c>
      <c r="AV39" s="100">
        <f t="shared" si="21"/>
        <v>0</v>
      </c>
      <c r="AW39" s="100">
        <f t="shared" si="21"/>
        <v>0</v>
      </c>
      <c r="AX39" s="100">
        <f t="shared" si="21"/>
        <v>0</v>
      </c>
      <c r="AY39" s="100">
        <f t="shared" si="21"/>
        <v>0</v>
      </c>
      <c r="AZ39" s="100">
        <f t="shared" si="21"/>
        <v>0</v>
      </c>
      <c r="BA39" s="100">
        <f t="shared" si="21"/>
        <v>0</v>
      </c>
      <c r="BB39" s="100">
        <f t="shared" si="21"/>
        <v>0</v>
      </c>
      <c r="BC39" s="100">
        <f t="shared" si="21"/>
        <v>0</v>
      </c>
      <c r="BD39" s="100">
        <f t="shared" si="21"/>
        <v>0</v>
      </c>
      <c r="BE39" s="100">
        <f t="shared" si="21"/>
        <v>0</v>
      </c>
      <c r="BF39" s="100">
        <f t="shared" si="21"/>
        <v>0</v>
      </c>
      <c r="BG39" s="100">
        <f t="shared" si="21"/>
        <v>0</v>
      </c>
      <c r="BH39" s="100">
        <f t="shared" si="21"/>
        <v>0</v>
      </c>
      <c r="BI39" s="100">
        <f t="shared" si="21"/>
        <v>0</v>
      </c>
      <c r="BJ39" s="100">
        <f t="shared" si="21"/>
        <v>0</v>
      </c>
    </row>
    <row r="40" spans="1:62" ht="13.8" x14ac:dyDescent="0.3">
      <c r="A40" s="4"/>
      <c r="B40" s="105">
        <v>1.5</v>
      </c>
      <c r="C40" s="4">
        <f>Sammanställning!$K$25*'Data - Rör ej!'!B40</f>
        <v>0</v>
      </c>
      <c r="D40" s="100">
        <f>Sammanställning!$K$36</f>
        <v>0</v>
      </c>
      <c r="E40" s="100">
        <f>Sammanställning!$K$42</f>
        <v>0</v>
      </c>
      <c r="F40" s="100">
        <f>Sammanställning!$K$47</f>
        <v>0</v>
      </c>
      <c r="G40" s="100">
        <f>Sammanställning!$K$52</f>
        <v>0</v>
      </c>
      <c r="H40" s="100">
        <f t="shared" si="19"/>
        <v>0</v>
      </c>
      <c r="I40" s="100"/>
      <c r="J40" s="4"/>
      <c r="K40" s="4"/>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row>
    <row r="41" spans="1:62" ht="13.8" x14ac:dyDescent="0.3">
      <c r="A41" s="4"/>
      <c r="B41" s="105">
        <v>1.75</v>
      </c>
      <c r="C41" s="4">
        <f>Sammanställning!$K$25*'Data - Rör ej!'!B41</f>
        <v>0</v>
      </c>
      <c r="D41" s="100">
        <f>Sammanställning!$K$36</f>
        <v>0</v>
      </c>
      <c r="E41" s="100">
        <f>Sammanställning!$K$42</f>
        <v>0</v>
      </c>
      <c r="F41" s="100">
        <f>Sammanställning!$K$47</f>
        <v>0</v>
      </c>
      <c r="G41" s="100">
        <f>Sammanställning!$K$52</f>
        <v>0</v>
      </c>
      <c r="H41" s="100">
        <f t="shared" si="19"/>
        <v>0</v>
      </c>
      <c r="I41" s="100"/>
      <c r="J41" s="95" t="s">
        <v>48</v>
      </c>
      <c r="K41" s="112" t="e">
        <f>IRR(L48:BJ48)</f>
        <v>#NUM!</v>
      </c>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row>
    <row r="42" spans="1:62" ht="13.8" x14ac:dyDescent="0.3">
      <c r="A42" s="4"/>
      <c r="B42" s="105">
        <v>2</v>
      </c>
      <c r="C42" s="4">
        <f>Sammanställning!$K$25*'Data - Rör ej!'!B42</f>
        <v>0</v>
      </c>
      <c r="D42" s="100">
        <f>Sammanställning!$K$36</f>
        <v>0</v>
      </c>
      <c r="E42" s="100">
        <f>Sammanställning!$K$42</f>
        <v>0</v>
      </c>
      <c r="F42" s="100">
        <f>Sammanställning!$K$47</f>
        <v>0</v>
      </c>
      <c r="G42" s="100">
        <f>Sammanställning!$K$52</f>
        <v>0</v>
      </c>
      <c r="H42" s="100">
        <f t="shared" si="19"/>
        <v>0</v>
      </c>
      <c r="I42" s="100"/>
      <c r="J42" s="109" t="s">
        <v>55</v>
      </c>
      <c r="K42" s="4"/>
      <c r="L42" s="100">
        <f>L22</f>
        <v>0</v>
      </c>
      <c r="M42" s="100">
        <f t="shared" ref="M42:AR42" si="22">M5-M23</f>
        <v>0</v>
      </c>
      <c r="N42" s="100">
        <f t="shared" si="22"/>
        <v>0</v>
      </c>
      <c r="O42" s="100">
        <f t="shared" si="22"/>
        <v>0</v>
      </c>
      <c r="P42" s="100">
        <f t="shared" si="22"/>
        <v>0</v>
      </c>
      <c r="Q42" s="100">
        <f t="shared" si="22"/>
        <v>0</v>
      </c>
      <c r="R42" s="100">
        <f t="shared" si="22"/>
        <v>0</v>
      </c>
      <c r="S42" s="100">
        <f t="shared" si="22"/>
        <v>0</v>
      </c>
      <c r="T42" s="100">
        <f t="shared" si="22"/>
        <v>0</v>
      </c>
      <c r="U42" s="100">
        <f t="shared" si="22"/>
        <v>0</v>
      </c>
      <c r="V42" s="100">
        <f t="shared" si="22"/>
        <v>0</v>
      </c>
      <c r="W42" s="100">
        <f t="shared" si="22"/>
        <v>0</v>
      </c>
      <c r="X42" s="100">
        <f t="shared" si="22"/>
        <v>0</v>
      </c>
      <c r="Y42" s="100">
        <f t="shared" si="22"/>
        <v>0</v>
      </c>
      <c r="Z42" s="100">
        <f t="shared" si="22"/>
        <v>0</v>
      </c>
      <c r="AA42" s="100">
        <f t="shared" si="22"/>
        <v>0</v>
      </c>
      <c r="AB42" s="100">
        <f t="shared" si="22"/>
        <v>0</v>
      </c>
      <c r="AC42" s="100">
        <f t="shared" si="22"/>
        <v>0</v>
      </c>
      <c r="AD42" s="100">
        <f t="shared" si="22"/>
        <v>0</v>
      </c>
      <c r="AE42" s="100">
        <f t="shared" si="22"/>
        <v>0</v>
      </c>
      <c r="AF42" s="100">
        <f t="shared" si="22"/>
        <v>0</v>
      </c>
      <c r="AG42" s="100">
        <f t="shared" si="22"/>
        <v>0</v>
      </c>
      <c r="AH42" s="100">
        <f t="shared" si="22"/>
        <v>0</v>
      </c>
      <c r="AI42" s="100">
        <f t="shared" si="22"/>
        <v>0</v>
      </c>
      <c r="AJ42" s="100">
        <f t="shared" si="22"/>
        <v>0</v>
      </c>
      <c r="AK42" s="100">
        <f t="shared" si="22"/>
        <v>0</v>
      </c>
      <c r="AL42" s="100">
        <f t="shared" si="22"/>
        <v>0</v>
      </c>
      <c r="AM42" s="100">
        <f t="shared" si="22"/>
        <v>0</v>
      </c>
      <c r="AN42" s="100">
        <f t="shared" si="22"/>
        <v>0</v>
      </c>
      <c r="AO42" s="100">
        <f t="shared" si="22"/>
        <v>0</v>
      </c>
      <c r="AP42" s="100">
        <f t="shared" si="22"/>
        <v>0</v>
      </c>
      <c r="AQ42" s="100">
        <f t="shared" si="22"/>
        <v>0</v>
      </c>
      <c r="AR42" s="100">
        <f t="shared" si="22"/>
        <v>0</v>
      </c>
      <c r="AS42" s="100">
        <f t="shared" ref="AS42:BJ42" si="23">AS5-AS23</f>
        <v>0</v>
      </c>
      <c r="AT42" s="100">
        <f t="shared" si="23"/>
        <v>0</v>
      </c>
      <c r="AU42" s="100">
        <f t="shared" si="23"/>
        <v>0</v>
      </c>
      <c r="AV42" s="100">
        <f t="shared" si="23"/>
        <v>0</v>
      </c>
      <c r="AW42" s="100">
        <f t="shared" si="23"/>
        <v>0</v>
      </c>
      <c r="AX42" s="100">
        <f t="shared" si="23"/>
        <v>0</v>
      </c>
      <c r="AY42" s="100">
        <f t="shared" si="23"/>
        <v>0</v>
      </c>
      <c r="AZ42" s="100">
        <f t="shared" si="23"/>
        <v>0</v>
      </c>
      <c r="BA42" s="100">
        <f t="shared" si="23"/>
        <v>0</v>
      </c>
      <c r="BB42" s="100">
        <f t="shared" si="23"/>
        <v>0</v>
      </c>
      <c r="BC42" s="100">
        <f t="shared" si="23"/>
        <v>0</v>
      </c>
      <c r="BD42" s="100">
        <f t="shared" si="23"/>
        <v>0</v>
      </c>
      <c r="BE42" s="100">
        <f t="shared" si="23"/>
        <v>0</v>
      </c>
      <c r="BF42" s="100">
        <f t="shared" si="23"/>
        <v>0</v>
      </c>
      <c r="BG42" s="100">
        <f t="shared" si="23"/>
        <v>0</v>
      </c>
      <c r="BH42" s="100">
        <f t="shared" si="23"/>
        <v>0</v>
      </c>
      <c r="BI42" s="100">
        <f t="shared" si="23"/>
        <v>0</v>
      </c>
      <c r="BJ42" s="100">
        <f t="shared" si="23"/>
        <v>0</v>
      </c>
    </row>
    <row r="43" spans="1:62" ht="13.8" x14ac:dyDescent="0.3">
      <c r="A43" s="4"/>
      <c r="B43" s="110"/>
      <c r="C43" s="4"/>
      <c r="D43" s="4"/>
      <c r="E43" s="4"/>
      <c r="F43" s="4"/>
      <c r="G43" s="4"/>
      <c r="H43" s="4"/>
      <c r="I43" s="4"/>
      <c r="J43" s="100"/>
      <c r="K43" s="4"/>
      <c r="L43" s="4"/>
      <c r="M43" s="100">
        <f t="shared" ref="M43:AR43" si="24">M6-M24</f>
        <v>0</v>
      </c>
      <c r="N43" s="100">
        <f t="shared" si="24"/>
        <v>0</v>
      </c>
      <c r="O43" s="100">
        <f t="shared" si="24"/>
        <v>0</v>
      </c>
      <c r="P43" s="100">
        <f t="shared" si="24"/>
        <v>0</v>
      </c>
      <c r="Q43" s="100">
        <f t="shared" si="24"/>
        <v>0</v>
      </c>
      <c r="R43" s="100">
        <f t="shared" si="24"/>
        <v>0</v>
      </c>
      <c r="S43" s="100">
        <f t="shared" si="24"/>
        <v>0</v>
      </c>
      <c r="T43" s="100">
        <f t="shared" si="24"/>
        <v>0</v>
      </c>
      <c r="U43" s="100">
        <f t="shared" si="24"/>
        <v>0</v>
      </c>
      <c r="V43" s="100">
        <f t="shared" si="24"/>
        <v>0</v>
      </c>
      <c r="W43" s="100">
        <f t="shared" si="24"/>
        <v>0</v>
      </c>
      <c r="X43" s="100">
        <f t="shared" si="24"/>
        <v>0</v>
      </c>
      <c r="Y43" s="100">
        <f t="shared" si="24"/>
        <v>0</v>
      </c>
      <c r="Z43" s="100">
        <f t="shared" si="24"/>
        <v>0</v>
      </c>
      <c r="AA43" s="100">
        <f t="shared" si="24"/>
        <v>0</v>
      </c>
      <c r="AB43" s="100">
        <f t="shared" si="24"/>
        <v>0</v>
      </c>
      <c r="AC43" s="100">
        <f t="shared" si="24"/>
        <v>0</v>
      </c>
      <c r="AD43" s="100">
        <f t="shared" si="24"/>
        <v>0</v>
      </c>
      <c r="AE43" s="100">
        <f t="shared" si="24"/>
        <v>0</v>
      </c>
      <c r="AF43" s="100">
        <f t="shared" si="24"/>
        <v>0</v>
      </c>
      <c r="AG43" s="100">
        <f t="shared" si="24"/>
        <v>0</v>
      </c>
      <c r="AH43" s="100">
        <f t="shared" si="24"/>
        <v>0</v>
      </c>
      <c r="AI43" s="100">
        <f t="shared" si="24"/>
        <v>0</v>
      </c>
      <c r="AJ43" s="100">
        <f t="shared" si="24"/>
        <v>0</v>
      </c>
      <c r="AK43" s="100">
        <f t="shared" si="24"/>
        <v>0</v>
      </c>
      <c r="AL43" s="100">
        <f t="shared" si="24"/>
        <v>0</v>
      </c>
      <c r="AM43" s="100">
        <f t="shared" si="24"/>
        <v>0</v>
      </c>
      <c r="AN43" s="100">
        <f t="shared" si="24"/>
        <v>0</v>
      </c>
      <c r="AO43" s="100">
        <f t="shared" si="24"/>
        <v>0</v>
      </c>
      <c r="AP43" s="100">
        <f t="shared" si="24"/>
        <v>0</v>
      </c>
      <c r="AQ43" s="100">
        <f t="shared" si="24"/>
        <v>0</v>
      </c>
      <c r="AR43" s="100">
        <f t="shared" si="24"/>
        <v>0</v>
      </c>
      <c r="AS43" s="100">
        <f t="shared" ref="AS43:BJ43" si="25">AS6-AS24</f>
        <v>0</v>
      </c>
      <c r="AT43" s="100">
        <f t="shared" si="25"/>
        <v>0</v>
      </c>
      <c r="AU43" s="100">
        <f t="shared" si="25"/>
        <v>0</v>
      </c>
      <c r="AV43" s="100">
        <f t="shared" si="25"/>
        <v>0</v>
      </c>
      <c r="AW43" s="100">
        <f t="shared" si="25"/>
        <v>0</v>
      </c>
      <c r="AX43" s="100">
        <f t="shared" si="25"/>
        <v>0</v>
      </c>
      <c r="AY43" s="100">
        <f t="shared" si="25"/>
        <v>0</v>
      </c>
      <c r="AZ43" s="100">
        <f t="shared" si="25"/>
        <v>0</v>
      </c>
      <c r="BA43" s="100">
        <f t="shared" si="25"/>
        <v>0</v>
      </c>
      <c r="BB43" s="100">
        <f t="shared" si="25"/>
        <v>0</v>
      </c>
      <c r="BC43" s="100">
        <f t="shared" si="25"/>
        <v>0</v>
      </c>
      <c r="BD43" s="100">
        <f t="shared" si="25"/>
        <v>0</v>
      </c>
      <c r="BE43" s="100">
        <f t="shared" si="25"/>
        <v>0</v>
      </c>
      <c r="BF43" s="100">
        <f t="shared" si="25"/>
        <v>0</v>
      </c>
      <c r="BG43" s="100">
        <f t="shared" si="25"/>
        <v>0</v>
      </c>
      <c r="BH43" s="100">
        <f t="shared" si="25"/>
        <v>0</v>
      </c>
      <c r="BI43" s="100">
        <f t="shared" si="25"/>
        <v>0</v>
      </c>
      <c r="BJ43" s="100">
        <f t="shared" si="25"/>
        <v>0</v>
      </c>
    </row>
    <row r="44" spans="1:62" ht="13.8" x14ac:dyDescent="0.3">
      <c r="A44" s="4"/>
      <c r="B44" s="110"/>
      <c r="C44" s="4"/>
      <c r="D44" s="4"/>
      <c r="E44" s="4"/>
      <c r="F44" s="4"/>
      <c r="G44" s="4"/>
      <c r="H44" s="4"/>
      <c r="I44" s="4"/>
      <c r="J44" s="4"/>
      <c r="K44" s="4"/>
      <c r="L44" s="4"/>
      <c r="M44" s="100">
        <f t="shared" ref="M44:AR44" si="26">M7-M25</f>
        <v>0</v>
      </c>
      <c r="N44" s="100">
        <f t="shared" si="26"/>
        <v>0</v>
      </c>
      <c r="O44" s="100">
        <f t="shared" si="26"/>
        <v>0</v>
      </c>
      <c r="P44" s="100">
        <f t="shared" si="26"/>
        <v>0</v>
      </c>
      <c r="Q44" s="100">
        <f t="shared" si="26"/>
        <v>0</v>
      </c>
      <c r="R44" s="100">
        <f t="shared" si="26"/>
        <v>0</v>
      </c>
      <c r="S44" s="100">
        <f t="shared" si="26"/>
        <v>0</v>
      </c>
      <c r="T44" s="100">
        <f t="shared" si="26"/>
        <v>0</v>
      </c>
      <c r="U44" s="100">
        <f t="shared" si="26"/>
        <v>0</v>
      </c>
      <c r="V44" s="100">
        <f t="shared" si="26"/>
        <v>0</v>
      </c>
      <c r="W44" s="100">
        <f t="shared" si="26"/>
        <v>0</v>
      </c>
      <c r="X44" s="100">
        <f t="shared" si="26"/>
        <v>0</v>
      </c>
      <c r="Y44" s="100">
        <f t="shared" si="26"/>
        <v>0</v>
      </c>
      <c r="Z44" s="100">
        <f t="shared" si="26"/>
        <v>0</v>
      </c>
      <c r="AA44" s="100">
        <f t="shared" si="26"/>
        <v>0</v>
      </c>
      <c r="AB44" s="100">
        <f t="shared" si="26"/>
        <v>0</v>
      </c>
      <c r="AC44" s="100">
        <f t="shared" si="26"/>
        <v>0</v>
      </c>
      <c r="AD44" s="100">
        <f t="shared" si="26"/>
        <v>0</v>
      </c>
      <c r="AE44" s="100">
        <f t="shared" si="26"/>
        <v>0</v>
      </c>
      <c r="AF44" s="100">
        <f t="shared" si="26"/>
        <v>0</v>
      </c>
      <c r="AG44" s="100">
        <f t="shared" si="26"/>
        <v>0</v>
      </c>
      <c r="AH44" s="100">
        <f t="shared" si="26"/>
        <v>0</v>
      </c>
      <c r="AI44" s="100">
        <f t="shared" si="26"/>
        <v>0</v>
      </c>
      <c r="AJ44" s="100">
        <f t="shared" si="26"/>
        <v>0</v>
      </c>
      <c r="AK44" s="100">
        <f t="shared" si="26"/>
        <v>0</v>
      </c>
      <c r="AL44" s="100">
        <f t="shared" si="26"/>
        <v>0</v>
      </c>
      <c r="AM44" s="100">
        <f t="shared" si="26"/>
        <v>0</v>
      </c>
      <c r="AN44" s="100">
        <f t="shared" si="26"/>
        <v>0</v>
      </c>
      <c r="AO44" s="100">
        <f t="shared" si="26"/>
        <v>0</v>
      </c>
      <c r="AP44" s="100">
        <f t="shared" si="26"/>
        <v>0</v>
      </c>
      <c r="AQ44" s="100">
        <f t="shared" si="26"/>
        <v>0</v>
      </c>
      <c r="AR44" s="100">
        <f t="shared" si="26"/>
        <v>0</v>
      </c>
      <c r="AS44" s="100">
        <f t="shared" ref="AS44:BJ44" si="27">AS7-AS25</f>
        <v>0</v>
      </c>
      <c r="AT44" s="100">
        <f t="shared" si="27"/>
        <v>0</v>
      </c>
      <c r="AU44" s="100">
        <f t="shared" si="27"/>
        <v>0</v>
      </c>
      <c r="AV44" s="100">
        <f t="shared" si="27"/>
        <v>0</v>
      </c>
      <c r="AW44" s="100">
        <f t="shared" si="27"/>
        <v>0</v>
      </c>
      <c r="AX44" s="100">
        <f t="shared" si="27"/>
        <v>0</v>
      </c>
      <c r="AY44" s="100">
        <f t="shared" si="27"/>
        <v>0</v>
      </c>
      <c r="AZ44" s="100">
        <f t="shared" si="27"/>
        <v>0</v>
      </c>
      <c r="BA44" s="100">
        <f t="shared" si="27"/>
        <v>0</v>
      </c>
      <c r="BB44" s="100">
        <f t="shared" si="27"/>
        <v>0</v>
      </c>
      <c r="BC44" s="100">
        <f t="shared" si="27"/>
        <v>0</v>
      </c>
      <c r="BD44" s="100">
        <f t="shared" si="27"/>
        <v>0</v>
      </c>
      <c r="BE44" s="100">
        <f t="shared" si="27"/>
        <v>0</v>
      </c>
      <c r="BF44" s="100">
        <f t="shared" si="27"/>
        <v>0</v>
      </c>
      <c r="BG44" s="100">
        <f t="shared" si="27"/>
        <v>0</v>
      </c>
      <c r="BH44" s="100">
        <f t="shared" si="27"/>
        <v>0</v>
      </c>
      <c r="BI44" s="100">
        <f t="shared" si="27"/>
        <v>0</v>
      </c>
      <c r="BJ44" s="100">
        <f t="shared" si="27"/>
        <v>0</v>
      </c>
    </row>
    <row r="45" spans="1:62" ht="13.8" x14ac:dyDescent="0.3">
      <c r="A45" s="4"/>
      <c r="B45" s="110"/>
      <c r="C45" s="4"/>
      <c r="D45" s="4"/>
      <c r="E45" s="4"/>
      <c r="F45" s="4"/>
      <c r="G45" s="4"/>
      <c r="H45" s="4"/>
      <c r="I45" s="4"/>
      <c r="J45" s="4"/>
      <c r="K45" s="4"/>
      <c r="L45" s="4"/>
      <c r="M45" s="100">
        <f t="shared" ref="M45:AR45" si="28">M8-M26</f>
        <v>0</v>
      </c>
      <c r="N45" s="100">
        <f t="shared" si="28"/>
        <v>0</v>
      </c>
      <c r="O45" s="100">
        <f t="shared" si="28"/>
        <v>0</v>
      </c>
      <c r="P45" s="100">
        <f t="shared" si="28"/>
        <v>0</v>
      </c>
      <c r="Q45" s="100">
        <f t="shared" si="28"/>
        <v>0</v>
      </c>
      <c r="R45" s="100">
        <f t="shared" si="28"/>
        <v>0</v>
      </c>
      <c r="S45" s="100">
        <f t="shared" si="28"/>
        <v>0</v>
      </c>
      <c r="T45" s="100">
        <f t="shared" si="28"/>
        <v>0</v>
      </c>
      <c r="U45" s="100">
        <f t="shared" si="28"/>
        <v>0</v>
      </c>
      <c r="V45" s="100">
        <f t="shared" si="28"/>
        <v>0</v>
      </c>
      <c r="W45" s="100">
        <f t="shared" si="28"/>
        <v>0</v>
      </c>
      <c r="X45" s="100">
        <f t="shared" si="28"/>
        <v>0</v>
      </c>
      <c r="Y45" s="100">
        <f t="shared" si="28"/>
        <v>0</v>
      </c>
      <c r="Z45" s="100">
        <f t="shared" si="28"/>
        <v>0</v>
      </c>
      <c r="AA45" s="100">
        <f t="shared" si="28"/>
        <v>0</v>
      </c>
      <c r="AB45" s="100">
        <f t="shared" si="28"/>
        <v>0</v>
      </c>
      <c r="AC45" s="100">
        <f t="shared" si="28"/>
        <v>0</v>
      </c>
      <c r="AD45" s="100">
        <f t="shared" si="28"/>
        <v>0</v>
      </c>
      <c r="AE45" s="100">
        <f t="shared" si="28"/>
        <v>0</v>
      </c>
      <c r="AF45" s="100">
        <f t="shared" si="28"/>
        <v>0</v>
      </c>
      <c r="AG45" s="100">
        <f t="shared" si="28"/>
        <v>0</v>
      </c>
      <c r="AH45" s="100">
        <f t="shared" si="28"/>
        <v>0</v>
      </c>
      <c r="AI45" s="100">
        <f t="shared" si="28"/>
        <v>0</v>
      </c>
      <c r="AJ45" s="100">
        <f t="shared" si="28"/>
        <v>0</v>
      </c>
      <c r="AK45" s="100">
        <f t="shared" si="28"/>
        <v>0</v>
      </c>
      <c r="AL45" s="100">
        <f t="shared" si="28"/>
        <v>0</v>
      </c>
      <c r="AM45" s="100">
        <f t="shared" si="28"/>
        <v>0</v>
      </c>
      <c r="AN45" s="100">
        <f t="shared" si="28"/>
        <v>0</v>
      </c>
      <c r="AO45" s="100">
        <f t="shared" si="28"/>
        <v>0</v>
      </c>
      <c r="AP45" s="100">
        <f t="shared" si="28"/>
        <v>0</v>
      </c>
      <c r="AQ45" s="100">
        <f t="shared" si="28"/>
        <v>0</v>
      </c>
      <c r="AR45" s="100">
        <f t="shared" si="28"/>
        <v>0</v>
      </c>
      <c r="AS45" s="100">
        <f t="shared" ref="AS45:BJ45" si="29">AS8-AS26</f>
        <v>0</v>
      </c>
      <c r="AT45" s="100">
        <f t="shared" si="29"/>
        <v>0</v>
      </c>
      <c r="AU45" s="100">
        <f t="shared" si="29"/>
        <v>0</v>
      </c>
      <c r="AV45" s="100">
        <f t="shared" si="29"/>
        <v>0</v>
      </c>
      <c r="AW45" s="100">
        <f t="shared" si="29"/>
        <v>0</v>
      </c>
      <c r="AX45" s="100">
        <f t="shared" si="29"/>
        <v>0</v>
      </c>
      <c r="AY45" s="100">
        <f t="shared" si="29"/>
        <v>0</v>
      </c>
      <c r="AZ45" s="100">
        <f t="shared" si="29"/>
        <v>0</v>
      </c>
      <c r="BA45" s="100">
        <f t="shared" si="29"/>
        <v>0</v>
      </c>
      <c r="BB45" s="100">
        <f t="shared" si="29"/>
        <v>0</v>
      </c>
      <c r="BC45" s="100">
        <f t="shared" si="29"/>
        <v>0</v>
      </c>
      <c r="BD45" s="100">
        <f t="shared" si="29"/>
        <v>0</v>
      </c>
      <c r="BE45" s="100">
        <f t="shared" si="29"/>
        <v>0</v>
      </c>
      <c r="BF45" s="100">
        <f t="shared" si="29"/>
        <v>0</v>
      </c>
      <c r="BG45" s="100">
        <f t="shared" si="29"/>
        <v>0</v>
      </c>
      <c r="BH45" s="100">
        <f t="shared" si="29"/>
        <v>0</v>
      </c>
      <c r="BI45" s="100">
        <f t="shared" si="29"/>
        <v>0</v>
      </c>
      <c r="BJ45" s="100">
        <f t="shared" si="29"/>
        <v>0</v>
      </c>
    </row>
    <row r="46" spans="1:62" ht="13.8" x14ac:dyDescent="0.3">
      <c r="A46" s="4"/>
      <c r="B46" s="110"/>
      <c r="C46" s="4"/>
      <c r="D46" s="4"/>
      <c r="E46" s="4"/>
      <c r="F46" s="4"/>
      <c r="G46" s="4"/>
      <c r="H46" s="4"/>
      <c r="I46" s="4"/>
      <c r="J46" s="4"/>
      <c r="K46" s="4"/>
      <c r="L46" s="4"/>
      <c r="M46" s="100">
        <f t="shared" ref="M46:AR46" si="30">M9-M27</f>
        <v>0</v>
      </c>
      <c r="N46" s="100">
        <f t="shared" si="30"/>
        <v>0</v>
      </c>
      <c r="O46" s="100">
        <f t="shared" si="30"/>
        <v>0</v>
      </c>
      <c r="P46" s="100">
        <f t="shared" si="30"/>
        <v>0</v>
      </c>
      <c r="Q46" s="100">
        <f t="shared" si="30"/>
        <v>0</v>
      </c>
      <c r="R46" s="100">
        <f t="shared" si="30"/>
        <v>0</v>
      </c>
      <c r="S46" s="100">
        <f t="shared" si="30"/>
        <v>0</v>
      </c>
      <c r="T46" s="100">
        <f t="shared" si="30"/>
        <v>0</v>
      </c>
      <c r="U46" s="100">
        <f t="shared" si="30"/>
        <v>0</v>
      </c>
      <c r="V46" s="100">
        <f t="shared" si="30"/>
        <v>0</v>
      </c>
      <c r="W46" s="100">
        <f t="shared" si="30"/>
        <v>0</v>
      </c>
      <c r="X46" s="100">
        <f t="shared" si="30"/>
        <v>0</v>
      </c>
      <c r="Y46" s="100">
        <f t="shared" si="30"/>
        <v>0</v>
      </c>
      <c r="Z46" s="100">
        <f t="shared" si="30"/>
        <v>0</v>
      </c>
      <c r="AA46" s="100">
        <f t="shared" si="30"/>
        <v>0</v>
      </c>
      <c r="AB46" s="100">
        <f t="shared" si="30"/>
        <v>0</v>
      </c>
      <c r="AC46" s="100">
        <f t="shared" si="30"/>
        <v>0</v>
      </c>
      <c r="AD46" s="100">
        <f t="shared" si="30"/>
        <v>0</v>
      </c>
      <c r="AE46" s="100">
        <f t="shared" si="30"/>
        <v>0</v>
      </c>
      <c r="AF46" s="100">
        <f t="shared" si="30"/>
        <v>0</v>
      </c>
      <c r="AG46" s="100">
        <f t="shared" si="30"/>
        <v>0</v>
      </c>
      <c r="AH46" s="100">
        <f t="shared" si="30"/>
        <v>0</v>
      </c>
      <c r="AI46" s="100">
        <f t="shared" si="30"/>
        <v>0</v>
      </c>
      <c r="AJ46" s="100">
        <f t="shared" si="30"/>
        <v>0</v>
      </c>
      <c r="AK46" s="100">
        <f t="shared" si="30"/>
        <v>0</v>
      </c>
      <c r="AL46" s="100">
        <f t="shared" si="30"/>
        <v>0</v>
      </c>
      <c r="AM46" s="100">
        <f t="shared" si="30"/>
        <v>0</v>
      </c>
      <c r="AN46" s="100">
        <f t="shared" si="30"/>
        <v>0</v>
      </c>
      <c r="AO46" s="100">
        <f t="shared" si="30"/>
        <v>0</v>
      </c>
      <c r="AP46" s="100">
        <f t="shared" si="30"/>
        <v>0</v>
      </c>
      <c r="AQ46" s="100">
        <f t="shared" si="30"/>
        <v>0</v>
      </c>
      <c r="AR46" s="100">
        <f t="shared" si="30"/>
        <v>0</v>
      </c>
      <c r="AS46" s="100">
        <f t="shared" ref="AS46:BJ46" si="31">AS9-AS27</f>
        <v>0</v>
      </c>
      <c r="AT46" s="100">
        <f t="shared" si="31"/>
        <v>0</v>
      </c>
      <c r="AU46" s="100">
        <f t="shared" si="31"/>
        <v>0</v>
      </c>
      <c r="AV46" s="100">
        <f t="shared" si="31"/>
        <v>0</v>
      </c>
      <c r="AW46" s="100">
        <f t="shared" si="31"/>
        <v>0</v>
      </c>
      <c r="AX46" s="100">
        <f t="shared" si="31"/>
        <v>0</v>
      </c>
      <c r="AY46" s="100">
        <f t="shared" si="31"/>
        <v>0</v>
      </c>
      <c r="AZ46" s="100">
        <f t="shared" si="31"/>
        <v>0</v>
      </c>
      <c r="BA46" s="100">
        <f t="shared" si="31"/>
        <v>0</v>
      </c>
      <c r="BB46" s="100">
        <f t="shared" si="31"/>
        <v>0</v>
      </c>
      <c r="BC46" s="100">
        <f t="shared" si="31"/>
        <v>0</v>
      </c>
      <c r="BD46" s="100">
        <f t="shared" si="31"/>
        <v>0</v>
      </c>
      <c r="BE46" s="100">
        <f t="shared" si="31"/>
        <v>0</v>
      </c>
      <c r="BF46" s="100">
        <f t="shared" si="31"/>
        <v>0</v>
      </c>
      <c r="BG46" s="100">
        <f t="shared" si="31"/>
        <v>0</v>
      </c>
      <c r="BH46" s="100">
        <f t="shared" si="31"/>
        <v>0</v>
      </c>
      <c r="BI46" s="100">
        <f t="shared" si="31"/>
        <v>0</v>
      </c>
      <c r="BJ46" s="100">
        <f t="shared" si="31"/>
        <v>0</v>
      </c>
    </row>
    <row r="47" spans="1:62" ht="13.8" x14ac:dyDescent="0.3">
      <c r="A47" s="4"/>
      <c r="B47" s="110"/>
      <c r="C47" s="4"/>
      <c r="D47" s="4"/>
      <c r="E47" s="4"/>
      <c r="F47" s="4"/>
      <c r="G47" s="4"/>
      <c r="H47" s="4"/>
      <c r="I47" s="4"/>
      <c r="J47" s="4"/>
      <c r="K47" s="4"/>
      <c r="L47" s="4"/>
      <c r="M47" s="100">
        <f t="shared" ref="M47:AR47" si="32">M10-M28</f>
        <v>0</v>
      </c>
      <c r="N47" s="100">
        <f t="shared" si="32"/>
        <v>0</v>
      </c>
      <c r="O47" s="100">
        <f t="shared" si="32"/>
        <v>0</v>
      </c>
      <c r="P47" s="100">
        <f t="shared" si="32"/>
        <v>0</v>
      </c>
      <c r="Q47" s="100">
        <f t="shared" si="32"/>
        <v>0</v>
      </c>
      <c r="R47" s="100">
        <f t="shared" si="32"/>
        <v>0</v>
      </c>
      <c r="S47" s="100">
        <f t="shared" si="32"/>
        <v>0</v>
      </c>
      <c r="T47" s="100">
        <f t="shared" si="32"/>
        <v>0</v>
      </c>
      <c r="U47" s="100">
        <f t="shared" si="32"/>
        <v>0</v>
      </c>
      <c r="V47" s="100">
        <f t="shared" si="32"/>
        <v>0</v>
      </c>
      <c r="W47" s="100">
        <f t="shared" si="32"/>
        <v>0</v>
      </c>
      <c r="X47" s="100">
        <f t="shared" si="32"/>
        <v>0</v>
      </c>
      <c r="Y47" s="100">
        <f t="shared" si="32"/>
        <v>0</v>
      </c>
      <c r="Z47" s="100">
        <f t="shared" si="32"/>
        <v>0</v>
      </c>
      <c r="AA47" s="100">
        <f t="shared" si="32"/>
        <v>0</v>
      </c>
      <c r="AB47" s="100">
        <f t="shared" si="32"/>
        <v>0</v>
      </c>
      <c r="AC47" s="100">
        <f t="shared" si="32"/>
        <v>0</v>
      </c>
      <c r="AD47" s="100">
        <f t="shared" si="32"/>
        <v>0</v>
      </c>
      <c r="AE47" s="100">
        <f t="shared" si="32"/>
        <v>0</v>
      </c>
      <c r="AF47" s="100">
        <f t="shared" si="32"/>
        <v>0</v>
      </c>
      <c r="AG47" s="100">
        <f t="shared" si="32"/>
        <v>0</v>
      </c>
      <c r="AH47" s="100">
        <f t="shared" si="32"/>
        <v>0</v>
      </c>
      <c r="AI47" s="100">
        <f t="shared" si="32"/>
        <v>0</v>
      </c>
      <c r="AJ47" s="100">
        <f t="shared" si="32"/>
        <v>0</v>
      </c>
      <c r="AK47" s="100">
        <f t="shared" si="32"/>
        <v>0</v>
      </c>
      <c r="AL47" s="100">
        <f t="shared" si="32"/>
        <v>0</v>
      </c>
      <c r="AM47" s="100">
        <f t="shared" si="32"/>
        <v>0</v>
      </c>
      <c r="AN47" s="100">
        <f t="shared" si="32"/>
        <v>0</v>
      </c>
      <c r="AO47" s="100">
        <f t="shared" si="32"/>
        <v>0</v>
      </c>
      <c r="AP47" s="100">
        <f t="shared" si="32"/>
        <v>0</v>
      </c>
      <c r="AQ47" s="100">
        <f t="shared" si="32"/>
        <v>0</v>
      </c>
      <c r="AR47" s="100">
        <f t="shared" si="32"/>
        <v>0</v>
      </c>
      <c r="AS47" s="100">
        <f t="shared" ref="AS47:BJ47" si="33">AS10-AS28</f>
        <v>0</v>
      </c>
      <c r="AT47" s="100">
        <f t="shared" si="33"/>
        <v>0</v>
      </c>
      <c r="AU47" s="100">
        <f t="shared" si="33"/>
        <v>0</v>
      </c>
      <c r="AV47" s="100">
        <f t="shared" si="33"/>
        <v>0</v>
      </c>
      <c r="AW47" s="100">
        <f t="shared" si="33"/>
        <v>0</v>
      </c>
      <c r="AX47" s="100">
        <f t="shared" si="33"/>
        <v>0</v>
      </c>
      <c r="AY47" s="100">
        <f t="shared" si="33"/>
        <v>0</v>
      </c>
      <c r="AZ47" s="100">
        <f t="shared" si="33"/>
        <v>0</v>
      </c>
      <c r="BA47" s="100">
        <f t="shared" si="33"/>
        <v>0</v>
      </c>
      <c r="BB47" s="100">
        <f t="shared" si="33"/>
        <v>0</v>
      </c>
      <c r="BC47" s="100">
        <f t="shared" si="33"/>
        <v>0</v>
      </c>
      <c r="BD47" s="100">
        <f t="shared" si="33"/>
        <v>0</v>
      </c>
      <c r="BE47" s="100">
        <f t="shared" si="33"/>
        <v>0</v>
      </c>
      <c r="BF47" s="100">
        <f t="shared" si="33"/>
        <v>0</v>
      </c>
      <c r="BG47" s="100">
        <f t="shared" si="33"/>
        <v>0</v>
      </c>
      <c r="BH47" s="100">
        <f t="shared" si="33"/>
        <v>0</v>
      </c>
      <c r="BI47" s="100">
        <f t="shared" si="33"/>
        <v>0</v>
      </c>
      <c r="BJ47" s="100">
        <f t="shared" si="33"/>
        <v>0</v>
      </c>
    </row>
    <row r="48" spans="1:62" ht="13.8" x14ac:dyDescent="0.3">
      <c r="A48" s="4"/>
      <c r="B48" s="110"/>
      <c r="C48" s="4"/>
      <c r="D48" s="4"/>
      <c r="E48" s="4"/>
      <c r="F48" s="4"/>
      <c r="G48" s="4"/>
      <c r="H48" s="4"/>
      <c r="I48" s="4"/>
      <c r="J48" s="4" t="s">
        <v>6</v>
      </c>
      <c r="K48" s="4"/>
      <c r="L48" s="100">
        <f>SUM(L42:L47)</f>
        <v>0</v>
      </c>
      <c r="M48" s="100">
        <f t="shared" ref="M48" si="34">SUM(M42:M47)</f>
        <v>0</v>
      </c>
      <c r="N48" s="100">
        <f t="shared" ref="N48" si="35">SUM(N42:N47)</f>
        <v>0</v>
      </c>
      <c r="O48" s="100">
        <f t="shared" ref="O48" si="36">SUM(O42:O47)</f>
        <v>0</v>
      </c>
      <c r="P48" s="100">
        <f t="shared" ref="P48" si="37">SUM(P42:P47)</f>
        <v>0</v>
      </c>
      <c r="Q48" s="100">
        <f t="shared" ref="Q48" si="38">SUM(Q42:Q47)</f>
        <v>0</v>
      </c>
      <c r="R48" s="100">
        <f t="shared" ref="R48" si="39">SUM(R42:R47)</f>
        <v>0</v>
      </c>
      <c r="S48" s="100">
        <f t="shared" ref="S48" si="40">SUM(S42:S47)</f>
        <v>0</v>
      </c>
      <c r="T48" s="100">
        <f t="shared" ref="T48" si="41">SUM(T42:T47)</f>
        <v>0</v>
      </c>
      <c r="U48" s="100">
        <f t="shared" ref="U48" si="42">SUM(U42:U47)</f>
        <v>0</v>
      </c>
      <c r="V48" s="100">
        <f t="shared" ref="V48" si="43">SUM(V42:V47)</f>
        <v>0</v>
      </c>
      <c r="W48" s="100">
        <f t="shared" ref="W48" si="44">SUM(W42:W47)</f>
        <v>0</v>
      </c>
      <c r="X48" s="100">
        <f t="shared" ref="X48" si="45">SUM(X42:X47)</f>
        <v>0</v>
      </c>
      <c r="Y48" s="100">
        <f t="shared" ref="Y48" si="46">SUM(Y42:Y47)</f>
        <v>0</v>
      </c>
      <c r="Z48" s="100">
        <f t="shared" ref="Z48" si="47">SUM(Z42:Z47)</f>
        <v>0</v>
      </c>
      <c r="AA48" s="100">
        <f t="shared" ref="AA48" si="48">SUM(AA42:AA47)</f>
        <v>0</v>
      </c>
      <c r="AB48" s="100">
        <f t="shared" ref="AB48" si="49">SUM(AB42:AB47)</f>
        <v>0</v>
      </c>
      <c r="AC48" s="100">
        <f t="shared" ref="AC48" si="50">SUM(AC42:AC47)</f>
        <v>0</v>
      </c>
      <c r="AD48" s="100">
        <f t="shared" ref="AD48" si="51">SUM(AD42:AD47)</f>
        <v>0</v>
      </c>
      <c r="AE48" s="100">
        <f t="shared" ref="AE48" si="52">SUM(AE42:AE47)</f>
        <v>0</v>
      </c>
      <c r="AF48" s="100">
        <f t="shared" ref="AF48" si="53">SUM(AF42:AF47)</f>
        <v>0</v>
      </c>
      <c r="AG48" s="100">
        <f t="shared" ref="AG48" si="54">SUM(AG42:AG47)</f>
        <v>0</v>
      </c>
      <c r="AH48" s="100">
        <f t="shared" ref="AH48" si="55">SUM(AH42:AH47)</f>
        <v>0</v>
      </c>
      <c r="AI48" s="100">
        <f t="shared" ref="AI48" si="56">SUM(AI42:AI47)</f>
        <v>0</v>
      </c>
      <c r="AJ48" s="100">
        <f t="shared" ref="AJ48" si="57">SUM(AJ42:AJ47)</f>
        <v>0</v>
      </c>
      <c r="AK48" s="100">
        <f t="shared" ref="AK48" si="58">SUM(AK42:AK47)</f>
        <v>0</v>
      </c>
      <c r="AL48" s="100">
        <f t="shared" ref="AL48" si="59">SUM(AL42:AL47)</f>
        <v>0</v>
      </c>
      <c r="AM48" s="100">
        <f t="shared" ref="AM48" si="60">SUM(AM42:AM47)</f>
        <v>0</v>
      </c>
      <c r="AN48" s="100">
        <f t="shared" ref="AN48" si="61">SUM(AN42:AN47)</f>
        <v>0</v>
      </c>
      <c r="AO48" s="100">
        <f t="shared" ref="AO48" si="62">SUM(AO42:AO47)</f>
        <v>0</v>
      </c>
      <c r="AP48" s="100">
        <f t="shared" ref="AP48" si="63">SUM(AP42:AP47)</f>
        <v>0</v>
      </c>
      <c r="AQ48" s="100">
        <f t="shared" ref="AQ48" si="64">SUM(AQ42:AQ47)</f>
        <v>0</v>
      </c>
      <c r="AR48" s="100">
        <f t="shared" ref="AR48" si="65">SUM(AR42:AR47)</f>
        <v>0</v>
      </c>
      <c r="AS48" s="100">
        <f t="shared" ref="AS48" si="66">SUM(AS42:AS47)</f>
        <v>0</v>
      </c>
      <c r="AT48" s="100">
        <f t="shared" ref="AT48" si="67">SUM(AT42:AT47)</f>
        <v>0</v>
      </c>
      <c r="AU48" s="100">
        <f t="shared" ref="AU48" si="68">SUM(AU42:AU47)</f>
        <v>0</v>
      </c>
      <c r="AV48" s="100">
        <f t="shared" ref="AV48" si="69">SUM(AV42:AV47)</f>
        <v>0</v>
      </c>
      <c r="AW48" s="100">
        <f t="shared" ref="AW48" si="70">SUM(AW42:AW47)</f>
        <v>0</v>
      </c>
      <c r="AX48" s="100">
        <f t="shared" ref="AX48" si="71">SUM(AX42:AX47)</f>
        <v>0</v>
      </c>
      <c r="AY48" s="100">
        <f t="shared" ref="AY48" si="72">SUM(AY42:AY47)</f>
        <v>0</v>
      </c>
      <c r="AZ48" s="100">
        <f t="shared" ref="AZ48" si="73">SUM(AZ42:AZ47)</f>
        <v>0</v>
      </c>
      <c r="BA48" s="100">
        <f t="shared" ref="BA48" si="74">SUM(BA42:BA47)</f>
        <v>0</v>
      </c>
      <c r="BB48" s="100">
        <f t="shared" ref="BB48" si="75">SUM(BB42:BB47)</f>
        <v>0</v>
      </c>
      <c r="BC48" s="100">
        <f t="shared" ref="BC48" si="76">SUM(BC42:BC47)</f>
        <v>0</v>
      </c>
      <c r="BD48" s="100">
        <f t="shared" ref="BD48" si="77">SUM(BD42:BD47)</f>
        <v>0</v>
      </c>
      <c r="BE48" s="100">
        <f t="shared" ref="BE48" si="78">SUM(BE42:BE47)</f>
        <v>0</v>
      </c>
      <c r="BF48" s="100">
        <f t="shared" ref="BF48" si="79">SUM(BF42:BF47)</f>
        <v>0</v>
      </c>
      <c r="BG48" s="100">
        <f t="shared" ref="BG48" si="80">SUM(BG42:BG47)</f>
        <v>0</v>
      </c>
      <c r="BH48" s="100">
        <f t="shared" ref="BH48" si="81">SUM(BH42:BH47)</f>
        <v>0</v>
      </c>
      <c r="BI48" s="100">
        <f t="shared" ref="BI48" si="82">SUM(BI42:BI47)</f>
        <v>0</v>
      </c>
      <c r="BJ48" s="100">
        <f t="shared" ref="BJ48" si="83">SUM(BJ42:BJ47)</f>
        <v>0</v>
      </c>
    </row>
    <row r="49" spans="1:62" ht="13.8" x14ac:dyDescent="0.3">
      <c r="A49" s="4"/>
      <c r="B49" s="110"/>
      <c r="C49" s="4"/>
      <c r="D49" s="4"/>
      <c r="E49" s="4"/>
      <c r="F49" s="4"/>
      <c r="G49" s="4"/>
      <c r="H49" s="4"/>
      <c r="I49" s="4"/>
      <c r="J49" s="4"/>
      <c r="K49" s="4"/>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c r="AY49" s="100"/>
      <c r="AZ49" s="100"/>
      <c r="BA49" s="100"/>
      <c r="BB49" s="100"/>
      <c r="BC49" s="100"/>
      <c r="BD49" s="100"/>
      <c r="BE49" s="100"/>
      <c r="BF49" s="100"/>
      <c r="BG49" s="100"/>
      <c r="BH49" s="100"/>
      <c r="BI49" s="100"/>
      <c r="BJ49" s="100"/>
    </row>
    <row r="50" spans="1:62" ht="13.8" x14ac:dyDescent="0.3">
      <c r="A50" s="4"/>
      <c r="B50" s="110"/>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row>
    <row r="51" spans="1:62" ht="13.8" x14ac:dyDescent="0.3">
      <c r="A51" s="4"/>
      <c r="B51" s="110"/>
      <c r="C51" s="4"/>
      <c r="D51" s="4"/>
      <c r="E51" s="4"/>
      <c r="F51" s="4"/>
      <c r="G51" s="4"/>
      <c r="H51" s="4"/>
      <c r="I51" s="4"/>
      <c r="J51" s="4" t="s">
        <v>123</v>
      </c>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row>
    <row r="52" spans="1:62" ht="13.8" x14ac:dyDescent="0.3">
      <c r="A52" s="4"/>
      <c r="B52" s="110"/>
      <c r="C52" s="4"/>
      <c r="D52" s="4"/>
      <c r="E52" s="4"/>
      <c r="F52" s="4"/>
      <c r="G52" s="4"/>
      <c r="H52" s="4"/>
      <c r="I52" s="4"/>
      <c r="J52" s="109" t="s">
        <v>35</v>
      </c>
      <c r="K52" s="4"/>
      <c r="L52" s="100">
        <f>-L4</f>
        <v>0</v>
      </c>
      <c r="M52" s="100">
        <f>IFERROR(-IF(M2&gt;$H$2,"",PV(Sammanställning!$E$10-'Data - Rör ej!'!$H$5,'Data - Rör ej!'!M2,'Data - Rör ej!'!$L$5)+PV(Sammanställning!$E$10-'Data - Rör ej!'!$H$6,'Data - Rör ej!'!M2,'Data - Rör ej!'!$L$6)+PV(Sammanställning!$E$10-'Data - Rör ej!'!$H$7,'Data - Rör ej!'!M2,'Data - Rör ej!'!$L$7)+PV(Sammanställning!$E$10-'Data - Rör ej!'!$H$8,'Data - Rör ej!'!M2,'Data - Rör ej!'!$L$8+$L$9)),NA())</f>
        <v>0</v>
      </c>
      <c r="N52" s="100">
        <f>IFERROR(-IF(N2&gt;$H$2,"",PV(Sammanställning!$E$10-'Data - Rör ej!'!$H$5,'Data - Rör ej!'!N2,'Data - Rör ej!'!$L$5)+PV(Sammanställning!$E$10-'Data - Rör ej!'!$H$6,'Data - Rör ej!'!N2,'Data - Rör ej!'!$L$6)+PV(Sammanställning!$E$10-'Data - Rör ej!'!$H$7,'Data - Rör ej!'!N2,'Data - Rör ej!'!$L$7)+PV(Sammanställning!$E$10-'Data - Rör ej!'!$H$8,'Data - Rör ej!'!N2,'Data - Rör ej!'!$L$8+$L$9)),NA())</f>
        <v>0</v>
      </c>
      <c r="O52" s="100">
        <f>IFERROR(-IF(O2&gt;$H$2,"",PV(Sammanställning!$E$10-'Data - Rör ej!'!$H$5,'Data - Rör ej!'!O2,'Data - Rör ej!'!$L$5)+PV(Sammanställning!$E$10-'Data - Rör ej!'!$H$6,'Data - Rör ej!'!O2,'Data - Rör ej!'!$L$6)+PV(Sammanställning!$E$10-'Data - Rör ej!'!$H$7,'Data - Rör ej!'!O2,'Data - Rör ej!'!$L$7)+PV(Sammanställning!$E$10-'Data - Rör ej!'!$H$8,'Data - Rör ej!'!O2,'Data - Rör ej!'!$L$8+$L$9)),NA())</f>
        <v>0</v>
      </c>
      <c r="P52" s="100">
        <f>IFERROR(-IF(P2&gt;$H$2,"",PV(Sammanställning!$E$10-'Data - Rör ej!'!$H$5,'Data - Rör ej!'!P2,'Data - Rör ej!'!$L$5)+PV(Sammanställning!$E$10-'Data - Rör ej!'!$H$6,'Data - Rör ej!'!P2,'Data - Rör ej!'!$L$6)+PV(Sammanställning!$E$10-'Data - Rör ej!'!$H$7,'Data - Rör ej!'!P2,'Data - Rör ej!'!$L$7)+PV(Sammanställning!$E$10-'Data - Rör ej!'!$H$8,'Data - Rör ej!'!P2,'Data - Rör ej!'!$L$8+$L$9)),NA())</f>
        <v>0</v>
      </c>
      <c r="Q52" s="100">
        <f>IFERROR(-IF(Q2&gt;$H$2,"",PV(Sammanställning!$E$10-'Data - Rör ej!'!$H$5,'Data - Rör ej!'!Q2,'Data - Rör ej!'!$L$5)+PV(Sammanställning!$E$10-'Data - Rör ej!'!$H$6,'Data - Rör ej!'!Q2,'Data - Rör ej!'!$L$6)+PV(Sammanställning!$E$10-'Data - Rör ej!'!$H$7,'Data - Rör ej!'!Q2,'Data - Rör ej!'!$L$7)+PV(Sammanställning!$E$10-'Data - Rör ej!'!$H$8,'Data - Rör ej!'!Q2,'Data - Rör ej!'!$L$8+$L$9)),NA())</f>
        <v>0</v>
      </c>
      <c r="R52" s="100">
        <f>IFERROR(-IF(R2&gt;$H$2,"",PV(Sammanställning!$E$10-'Data - Rör ej!'!$H$5,'Data - Rör ej!'!R2,'Data - Rör ej!'!$L$5)+PV(Sammanställning!$E$10-'Data - Rör ej!'!$H$6,'Data - Rör ej!'!R2,'Data - Rör ej!'!$L$6)+PV(Sammanställning!$E$10-'Data - Rör ej!'!$H$7,'Data - Rör ej!'!R2,'Data - Rör ej!'!$L$7)+PV(Sammanställning!$E$10-'Data - Rör ej!'!$H$8,'Data - Rör ej!'!R2,'Data - Rör ej!'!$L$8+$L$9)),NA())</f>
        <v>0</v>
      </c>
      <c r="S52" s="100">
        <f>IFERROR(-IF(S2&gt;$H$2,"",PV(Sammanställning!$E$10-'Data - Rör ej!'!$H$5,'Data - Rör ej!'!S2,'Data - Rör ej!'!$L$5)+PV(Sammanställning!$E$10-'Data - Rör ej!'!$H$6,'Data - Rör ej!'!S2,'Data - Rör ej!'!$L$6)+PV(Sammanställning!$E$10-'Data - Rör ej!'!$H$7,'Data - Rör ej!'!S2,'Data - Rör ej!'!$L$7)+PV(Sammanställning!$E$10-'Data - Rör ej!'!$H$8,'Data - Rör ej!'!S2,'Data - Rör ej!'!$L$8+$L$9)),NA())</f>
        <v>0</v>
      </c>
      <c r="T52" s="100">
        <f>IFERROR(-IF(T2&gt;$H$2,"",PV(Sammanställning!$E$10-'Data - Rör ej!'!$H$5,'Data - Rör ej!'!T2,'Data - Rör ej!'!$L$5)+PV(Sammanställning!$E$10-'Data - Rör ej!'!$H$6,'Data - Rör ej!'!T2,'Data - Rör ej!'!$L$6)+PV(Sammanställning!$E$10-'Data - Rör ej!'!$H$7,'Data - Rör ej!'!T2,'Data - Rör ej!'!$L$7)+PV(Sammanställning!$E$10-'Data - Rör ej!'!$H$8,'Data - Rör ej!'!T2,'Data - Rör ej!'!$L$8+$L$9)),NA())</f>
        <v>0</v>
      </c>
      <c r="U52" s="100">
        <f>IFERROR(-IF(U2&gt;$H$2,"",PV(Sammanställning!$E$10-'Data - Rör ej!'!$H$5,'Data - Rör ej!'!U2,'Data - Rör ej!'!$L$5)+PV(Sammanställning!$E$10-'Data - Rör ej!'!$H$6,'Data - Rör ej!'!U2,'Data - Rör ej!'!$L$6)+PV(Sammanställning!$E$10-'Data - Rör ej!'!$H$7,'Data - Rör ej!'!U2,'Data - Rör ej!'!$L$7)+PV(Sammanställning!$E$10-'Data - Rör ej!'!$H$8,'Data - Rör ej!'!U2,'Data - Rör ej!'!$L$8+$L$9)),NA())</f>
        <v>0</v>
      </c>
      <c r="V52" s="100">
        <f>IFERROR(-IF(V2&gt;$H$2,"",PV(Sammanställning!$E$10-'Data - Rör ej!'!$H$5,'Data - Rör ej!'!V2,'Data - Rör ej!'!$L$5)+PV(Sammanställning!$E$10-'Data - Rör ej!'!$H$6,'Data - Rör ej!'!V2,'Data - Rör ej!'!$L$6)+PV(Sammanställning!$E$10-'Data - Rör ej!'!$H$7,'Data - Rör ej!'!V2,'Data - Rör ej!'!$L$7)+PV(Sammanställning!$E$10-'Data - Rör ej!'!$H$8,'Data - Rör ej!'!V2,'Data - Rör ej!'!$L$8+$L$9)),NA())</f>
        <v>0</v>
      </c>
      <c r="W52" s="100">
        <f>IFERROR(-IF(W2&gt;$H$2,"",PV(Sammanställning!$E$10-'Data - Rör ej!'!$H$5,'Data - Rör ej!'!W2,'Data - Rör ej!'!$L$5)+PV(Sammanställning!$E$10-'Data - Rör ej!'!$H$6,'Data - Rör ej!'!W2,'Data - Rör ej!'!$L$6)+PV(Sammanställning!$E$10-'Data - Rör ej!'!$H$7,'Data - Rör ej!'!W2,'Data - Rör ej!'!$L$7)+PV(Sammanställning!$E$10-'Data - Rör ej!'!$H$8,'Data - Rör ej!'!W2,'Data - Rör ej!'!$L$8+$L$9)),NA())</f>
        <v>0</v>
      </c>
      <c r="X52" s="100">
        <f>IFERROR(-IF(X2&gt;$H$2,"",PV(Sammanställning!$E$10-'Data - Rör ej!'!$H$5,'Data - Rör ej!'!X2,'Data - Rör ej!'!$L$5)+PV(Sammanställning!$E$10-'Data - Rör ej!'!$H$6,'Data - Rör ej!'!X2,'Data - Rör ej!'!$L$6)+PV(Sammanställning!$E$10-'Data - Rör ej!'!$H$7,'Data - Rör ej!'!X2,'Data - Rör ej!'!$L$7)+PV(Sammanställning!$E$10-'Data - Rör ej!'!$H$8,'Data - Rör ej!'!X2,'Data - Rör ej!'!$L$8+$L$9)),NA())</f>
        <v>0</v>
      </c>
      <c r="Y52" s="100">
        <f>IFERROR(-IF(Y2&gt;$H$2,"",PV(Sammanställning!$E$10-'Data - Rör ej!'!$H$5,'Data - Rör ej!'!Y2,'Data - Rör ej!'!$L$5)+PV(Sammanställning!$E$10-'Data - Rör ej!'!$H$6,'Data - Rör ej!'!Y2,'Data - Rör ej!'!$L$6)+PV(Sammanställning!$E$10-'Data - Rör ej!'!$H$7,'Data - Rör ej!'!Y2,'Data - Rör ej!'!$L$7)+PV(Sammanställning!$E$10-'Data - Rör ej!'!$H$8,'Data - Rör ej!'!Y2,'Data - Rör ej!'!$L$8+$L$9)),NA())</f>
        <v>0</v>
      </c>
      <c r="Z52" s="100">
        <f>IFERROR(-IF(Z2&gt;$H$2,"",PV(Sammanställning!$E$10-'Data - Rör ej!'!$H$5,'Data - Rör ej!'!Z2,'Data - Rör ej!'!$L$5)+PV(Sammanställning!$E$10-'Data - Rör ej!'!$H$6,'Data - Rör ej!'!Z2,'Data - Rör ej!'!$L$6)+PV(Sammanställning!$E$10-'Data - Rör ej!'!$H$7,'Data - Rör ej!'!Z2,'Data - Rör ej!'!$L$7)+PV(Sammanställning!$E$10-'Data - Rör ej!'!$H$8,'Data - Rör ej!'!Z2,'Data - Rör ej!'!$L$8+$L$9)),NA())</f>
        <v>0</v>
      </c>
      <c r="AA52" s="100">
        <f>IFERROR(-IF(AA2&gt;$H$2,"",PV(Sammanställning!$E$10-'Data - Rör ej!'!$H$5,'Data - Rör ej!'!AA2,'Data - Rör ej!'!$L$5)+PV(Sammanställning!$E$10-'Data - Rör ej!'!$H$6,'Data - Rör ej!'!AA2,'Data - Rör ej!'!$L$6)+PV(Sammanställning!$E$10-'Data - Rör ej!'!$H$7,'Data - Rör ej!'!AA2,'Data - Rör ej!'!$L$7)+PV(Sammanställning!$E$10-'Data - Rör ej!'!$H$8,'Data - Rör ej!'!AA2,'Data - Rör ej!'!$L$8+$L$9)),NA())</f>
        <v>0</v>
      </c>
      <c r="AB52" s="100">
        <f>IFERROR(-IF(AB2&gt;$H$2,"",PV(Sammanställning!$E$10-'Data - Rör ej!'!$H$5,'Data - Rör ej!'!AB2,'Data - Rör ej!'!$L$5)+PV(Sammanställning!$E$10-'Data - Rör ej!'!$H$6,'Data - Rör ej!'!AB2,'Data - Rör ej!'!$L$6)+PV(Sammanställning!$E$10-'Data - Rör ej!'!$H$7,'Data - Rör ej!'!AB2,'Data - Rör ej!'!$L$7)+PV(Sammanställning!$E$10-'Data - Rör ej!'!$H$8,'Data - Rör ej!'!AB2,'Data - Rör ej!'!$L$8+$L$9)),NA())</f>
        <v>0</v>
      </c>
      <c r="AC52" s="100">
        <f>IFERROR(-IF(AC2&gt;$H$2,"",PV(Sammanställning!$E$10-'Data - Rör ej!'!$H$5,'Data - Rör ej!'!AC2,'Data - Rör ej!'!$L$5)+PV(Sammanställning!$E$10-'Data - Rör ej!'!$H$6,'Data - Rör ej!'!AC2,'Data - Rör ej!'!$L$6)+PV(Sammanställning!$E$10-'Data - Rör ej!'!$H$7,'Data - Rör ej!'!AC2,'Data - Rör ej!'!$L$7)+PV(Sammanställning!$E$10-'Data - Rör ej!'!$H$8,'Data - Rör ej!'!AC2,'Data - Rör ej!'!$L$8+$L$9)),NA())</f>
        <v>0</v>
      </c>
      <c r="AD52" s="100">
        <f>IFERROR(-IF(AD2&gt;$H$2,"",PV(Sammanställning!$E$10-'Data - Rör ej!'!$H$5,'Data - Rör ej!'!AD2,'Data - Rör ej!'!$L$5)+PV(Sammanställning!$E$10-'Data - Rör ej!'!$H$6,'Data - Rör ej!'!AD2,'Data - Rör ej!'!$L$6)+PV(Sammanställning!$E$10-'Data - Rör ej!'!$H$7,'Data - Rör ej!'!AD2,'Data - Rör ej!'!$L$7)+PV(Sammanställning!$E$10-'Data - Rör ej!'!$H$8,'Data - Rör ej!'!AD2,'Data - Rör ej!'!$L$8+$L$9)),NA())</f>
        <v>0</v>
      </c>
      <c r="AE52" s="100">
        <f>IFERROR(-IF(AE2&gt;$H$2,"",PV(Sammanställning!$E$10-'Data - Rör ej!'!$H$5,'Data - Rör ej!'!AE2,'Data - Rör ej!'!$L$5)+PV(Sammanställning!$E$10-'Data - Rör ej!'!$H$6,'Data - Rör ej!'!AE2,'Data - Rör ej!'!$L$6)+PV(Sammanställning!$E$10-'Data - Rör ej!'!$H$7,'Data - Rör ej!'!AE2,'Data - Rör ej!'!$L$7)+PV(Sammanställning!$E$10-'Data - Rör ej!'!$H$8,'Data - Rör ej!'!AE2,'Data - Rör ej!'!$L$8+$L$9)),NA())</f>
        <v>0</v>
      </c>
      <c r="AF52" s="100">
        <f>IFERROR(-IF(AF2&gt;$H$2,"",PV(Sammanställning!$E$10-'Data - Rör ej!'!$H$5,'Data - Rör ej!'!AF2,'Data - Rör ej!'!$L$5)+PV(Sammanställning!$E$10-'Data - Rör ej!'!$H$6,'Data - Rör ej!'!AF2,'Data - Rör ej!'!$L$6)+PV(Sammanställning!$E$10-'Data - Rör ej!'!$H$7,'Data - Rör ej!'!AF2,'Data - Rör ej!'!$L$7)+PV(Sammanställning!$E$10-'Data - Rör ej!'!$H$8,'Data - Rör ej!'!AF2,'Data - Rör ej!'!$L$8+$L$9)),NA())</f>
        <v>0</v>
      </c>
      <c r="AG52" s="100" t="e">
        <f>IFERROR(-IF(AG2&gt;$H$2,"",PV(Sammanställning!$E$10-'Data - Rör ej!'!$H$5,'Data - Rör ej!'!AG2,'Data - Rör ej!'!$L$5)+PV(Sammanställning!$E$10-'Data - Rör ej!'!$H$6,'Data - Rör ej!'!AG2,'Data - Rör ej!'!$L$6)+PV(Sammanställning!$E$10-'Data - Rör ej!'!$H$7,'Data - Rör ej!'!AG2,'Data - Rör ej!'!$L$7)+PV(Sammanställning!$E$10-'Data - Rör ej!'!$H$8,'Data - Rör ej!'!AG2,'Data - Rör ej!'!$L$8+$L$9)),NA())</f>
        <v>#N/A</v>
      </c>
      <c r="AH52" s="100" t="e">
        <f>IFERROR(-IF(AH2&gt;$H$2,"",PV(Sammanställning!$E$10-'Data - Rör ej!'!$H$5,'Data - Rör ej!'!AH2,'Data - Rör ej!'!$L$5)+PV(Sammanställning!$E$10-'Data - Rör ej!'!$H$6,'Data - Rör ej!'!AH2,'Data - Rör ej!'!$L$6)+PV(Sammanställning!$E$10-'Data - Rör ej!'!$H$7,'Data - Rör ej!'!AH2,'Data - Rör ej!'!$L$7)+PV(Sammanställning!$E$10-'Data - Rör ej!'!$H$8,'Data - Rör ej!'!AH2,'Data - Rör ej!'!$L$8+$L$9)),NA())</f>
        <v>#N/A</v>
      </c>
      <c r="AI52" s="100" t="e">
        <f>IFERROR(-IF(AI2&gt;$H$2,"",PV(Sammanställning!$E$10-'Data - Rör ej!'!$H$5,'Data - Rör ej!'!AI2,'Data - Rör ej!'!$L$5)+PV(Sammanställning!$E$10-'Data - Rör ej!'!$H$6,'Data - Rör ej!'!AI2,'Data - Rör ej!'!$L$6)+PV(Sammanställning!$E$10-'Data - Rör ej!'!$H$7,'Data - Rör ej!'!AI2,'Data - Rör ej!'!$L$7)+PV(Sammanställning!$E$10-'Data - Rör ej!'!$H$8,'Data - Rör ej!'!AI2,'Data - Rör ej!'!$L$8+$L$9)),NA())</f>
        <v>#N/A</v>
      </c>
      <c r="AJ52" s="100" t="e">
        <f>IFERROR(-IF(AJ2&gt;$H$2,"",PV(Sammanställning!$E$10-'Data - Rör ej!'!$H$5,'Data - Rör ej!'!AJ2,'Data - Rör ej!'!$L$5)+PV(Sammanställning!$E$10-'Data - Rör ej!'!$H$6,'Data - Rör ej!'!AJ2,'Data - Rör ej!'!$L$6)+PV(Sammanställning!$E$10-'Data - Rör ej!'!$H$7,'Data - Rör ej!'!AJ2,'Data - Rör ej!'!$L$7)+PV(Sammanställning!$E$10-'Data - Rör ej!'!$H$8,'Data - Rör ej!'!AJ2,'Data - Rör ej!'!$L$8+$L$9)),NA())</f>
        <v>#N/A</v>
      </c>
      <c r="AK52" s="100" t="e">
        <f>IFERROR(-IF(AK2&gt;$H$2,"",PV(Sammanställning!$E$10-'Data - Rör ej!'!$H$5,'Data - Rör ej!'!AK2,'Data - Rör ej!'!$L$5)+PV(Sammanställning!$E$10-'Data - Rör ej!'!$H$6,'Data - Rör ej!'!AK2,'Data - Rör ej!'!$L$6)+PV(Sammanställning!$E$10-'Data - Rör ej!'!$H$7,'Data - Rör ej!'!AK2,'Data - Rör ej!'!$L$7)+PV(Sammanställning!$E$10-'Data - Rör ej!'!$H$8,'Data - Rör ej!'!AK2,'Data - Rör ej!'!$L$8+$L$9)),NA())</f>
        <v>#N/A</v>
      </c>
      <c r="AL52" s="100" t="e">
        <f>IFERROR(-IF(AL2&gt;$H$2,"",PV(Sammanställning!$E$10-'Data - Rör ej!'!$H$5,'Data - Rör ej!'!AL2,'Data - Rör ej!'!$L$5)+PV(Sammanställning!$E$10-'Data - Rör ej!'!$H$6,'Data - Rör ej!'!AL2,'Data - Rör ej!'!$L$6)+PV(Sammanställning!$E$10-'Data - Rör ej!'!$H$7,'Data - Rör ej!'!AL2,'Data - Rör ej!'!$L$7)+PV(Sammanställning!$E$10-'Data - Rör ej!'!$H$8,'Data - Rör ej!'!AL2,'Data - Rör ej!'!$L$8+$L$9)),NA())</f>
        <v>#N/A</v>
      </c>
      <c r="AM52" s="100" t="e">
        <f>IFERROR(-IF(AM2&gt;$H$2,"",PV(Sammanställning!$E$10-'Data - Rör ej!'!$H$5,'Data - Rör ej!'!AM2,'Data - Rör ej!'!$L$5)+PV(Sammanställning!$E$10-'Data - Rör ej!'!$H$6,'Data - Rör ej!'!AM2,'Data - Rör ej!'!$L$6)+PV(Sammanställning!$E$10-'Data - Rör ej!'!$H$7,'Data - Rör ej!'!AM2,'Data - Rör ej!'!$L$7)+PV(Sammanställning!$E$10-'Data - Rör ej!'!$H$8,'Data - Rör ej!'!AM2,'Data - Rör ej!'!$L$8+$L$9)),NA())</f>
        <v>#N/A</v>
      </c>
      <c r="AN52" s="100" t="e">
        <f>IFERROR(-IF(AN2&gt;$H$2,"",PV(Sammanställning!$E$10-'Data - Rör ej!'!$H$5,'Data - Rör ej!'!AN2,'Data - Rör ej!'!$L$5)+PV(Sammanställning!$E$10-'Data - Rör ej!'!$H$6,'Data - Rör ej!'!AN2,'Data - Rör ej!'!$L$6)+PV(Sammanställning!$E$10-'Data - Rör ej!'!$H$7,'Data - Rör ej!'!AN2,'Data - Rör ej!'!$L$7)+PV(Sammanställning!$E$10-'Data - Rör ej!'!$H$8,'Data - Rör ej!'!AN2,'Data - Rör ej!'!$L$8+$L$9)),NA())</f>
        <v>#N/A</v>
      </c>
      <c r="AO52" s="100" t="e">
        <f>IFERROR(-IF(AO2&gt;$H$2,"",PV(Sammanställning!$E$10-'Data - Rör ej!'!$H$5,'Data - Rör ej!'!AO2,'Data - Rör ej!'!$L$5)+PV(Sammanställning!$E$10-'Data - Rör ej!'!$H$6,'Data - Rör ej!'!AO2,'Data - Rör ej!'!$L$6)+PV(Sammanställning!$E$10-'Data - Rör ej!'!$H$7,'Data - Rör ej!'!AO2,'Data - Rör ej!'!$L$7)+PV(Sammanställning!$E$10-'Data - Rör ej!'!$H$8,'Data - Rör ej!'!AO2,'Data - Rör ej!'!$L$8+$L$9)),NA())</f>
        <v>#N/A</v>
      </c>
      <c r="AP52" s="100" t="e">
        <f>IFERROR(-IF(AP2&gt;$H$2,"",PV(Sammanställning!$E$10-'Data - Rör ej!'!$H$5,'Data - Rör ej!'!AP2,'Data - Rör ej!'!$L$5)+PV(Sammanställning!$E$10-'Data - Rör ej!'!$H$6,'Data - Rör ej!'!AP2,'Data - Rör ej!'!$L$6)+PV(Sammanställning!$E$10-'Data - Rör ej!'!$H$7,'Data - Rör ej!'!AP2,'Data - Rör ej!'!$L$7)+PV(Sammanställning!$E$10-'Data - Rör ej!'!$H$8,'Data - Rör ej!'!AP2,'Data - Rör ej!'!$L$8+$L$9)),NA())</f>
        <v>#N/A</v>
      </c>
      <c r="AQ52" s="100" t="e">
        <f>IFERROR(-IF(AQ2&gt;$H$2,"",PV(Sammanställning!$E$10-'Data - Rör ej!'!$H$5,'Data - Rör ej!'!AQ2,'Data - Rör ej!'!$L$5)+PV(Sammanställning!$E$10-'Data - Rör ej!'!$H$6,'Data - Rör ej!'!AQ2,'Data - Rör ej!'!$L$6)+PV(Sammanställning!$E$10-'Data - Rör ej!'!$H$7,'Data - Rör ej!'!AQ2,'Data - Rör ej!'!$L$7)+PV(Sammanställning!$E$10-'Data - Rör ej!'!$H$8,'Data - Rör ej!'!AQ2,'Data - Rör ej!'!$L$8+$L$9)),NA())</f>
        <v>#N/A</v>
      </c>
      <c r="AR52" s="100" t="e">
        <f>IFERROR(-IF(AR2&gt;$H$2,"",PV(Sammanställning!$E$10-'Data - Rör ej!'!$H$5,'Data - Rör ej!'!AR2,'Data - Rör ej!'!$L$5)+PV(Sammanställning!$E$10-'Data - Rör ej!'!$H$6,'Data - Rör ej!'!AR2,'Data - Rör ej!'!$L$6)+PV(Sammanställning!$E$10-'Data - Rör ej!'!$H$7,'Data - Rör ej!'!AR2,'Data - Rör ej!'!$L$7)+PV(Sammanställning!$E$10-'Data - Rör ej!'!$H$8,'Data - Rör ej!'!AR2,'Data - Rör ej!'!$L$8+$L$9)),NA())</f>
        <v>#N/A</v>
      </c>
      <c r="AS52" s="100" t="e">
        <f>IFERROR(-IF(AS2&gt;$H$2,"",PV(Sammanställning!$E$10-'Data - Rör ej!'!$H$5,'Data - Rör ej!'!AS2,'Data - Rör ej!'!$L$5)+PV(Sammanställning!$E$10-'Data - Rör ej!'!$H$6,'Data - Rör ej!'!AS2,'Data - Rör ej!'!$L$6)+PV(Sammanställning!$E$10-'Data - Rör ej!'!$H$7,'Data - Rör ej!'!AS2,'Data - Rör ej!'!$L$7)+PV(Sammanställning!$E$10-'Data - Rör ej!'!$H$8,'Data - Rör ej!'!AS2,'Data - Rör ej!'!$L$8+$L$9)),NA())</f>
        <v>#N/A</v>
      </c>
      <c r="AT52" s="100" t="e">
        <f>IFERROR(-IF(AT2&gt;$H$2,"",PV(Sammanställning!$E$10-'Data - Rör ej!'!$H$5,'Data - Rör ej!'!AT2,'Data - Rör ej!'!$L$5)+PV(Sammanställning!$E$10-'Data - Rör ej!'!$H$6,'Data - Rör ej!'!AT2,'Data - Rör ej!'!$L$6)+PV(Sammanställning!$E$10-'Data - Rör ej!'!$H$7,'Data - Rör ej!'!AT2,'Data - Rör ej!'!$L$7)+PV(Sammanställning!$E$10-'Data - Rör ej!'!$H$8,'Data - Rör ej!'!AT2,'Data - Rör ej!'!$L$8+$L$9)),NA())</f>
        <v>#N/A</v>
      </c>
      <c r="AU52" s="100" t="e">
        <f>IFERROR(-IF(AU2&gt;$H$2,"",PV(Sammanställning!$E$10-'Data - Rör ej!'!$H$5,'Data - Rör ej!'!AU2,'Data - Rör ej!'!$L$5)+PV(Sammanställning!$E$10-'Data - Rör ej!'!$H$6,'Data - Rör ej!'!AU2,'Data - Rör ej!'!$L$6)+PV(Sammanställning!$E$10-'Data - Rör ej!'!$H$7,'Data - Rör ej!'!AU2,'Data - Rör ej!'!$L$7)+PV(Sammanställning!$E$10-'Data - Rör ej!'!$H$8,'Data - Rör ej!'!AU2,'Data - Rör ej!'!$L$8+$L$9)),NA())</f>
        <v>#N/A</v>
      </c>
      <c r="AV52" s="100" t="e">
        <f>IFERROR(-IF(AV2&gt;$H$2,"",PV(Sammanställning!$E$10-'Data - Rör ej!'!$H$5,'Data - Rör ej!'!AV2,'Data - Rör ej!'!$L$5)+PV(Sammanställning!$E$10-'Data - Rör ej!'!$H$6,'Data - Rör ej!'!AV2,'Data - Rör ej!'!$L$6)+PV(Sammanställning!$E$10-'Data - Rör ej!'!$H$7,'Data - Rör ej!'!AV2,'Data - Rör ej!'!$L$7)+PV(Sammanställning!$E$10-'Data - Rör ej!'!$H$8,'Data - Rör ej!'!AV2,'Data - Rör ej!'!$L$8+$L$9)),NA())</f>
        <v>#N/A</v>
      </c>
      <c r="AW52" s="100" t="e">
        <f>IFERROR(-IF(AW2&gt;$H$2,"",PV(Sammanställning!$E$10-'Data - Rör ej!'!$H$5,'Data - Rör ej!'!AW2,'Data - Rör ej!'!$L$5)+PV(Sammanställning!$E$10-'Data - Rör ej!'!$H$6,'Data - Rör ej!'!AW2,'Data - Rör ej!'!$L$6)+PV(Sammanställning!$E$10-'Data - Rör ej!'!$H$7,'Data - Rör ej!'!AW2,'Data - Rör ej!'!$L$7)+PV(Sammanställning!$E$10-'Data - Rör ej!'!$H$8,'Data - Rör ej!'!AW2,'Data - Rör ej!'!$L$8+$L$9)),NA())</f>
        <v>#N/A</v>
      </c>
      <c r="AX52" s="100" t="e">
        <f>IFERROR(-IF(AX2&gt;$H$2,"",PV(Sammanställning!$E$10-'Data - Rör ej!'!$H$5,'Data - Rör ej!'!AX2,'Data - Rör ej!'!$L$5)+PV(Sammanställning!$E$10-'Data - Rör ej!'!$H$6,'Data - Rör ej!'!AX2,'Data - Rör ej!'!$L$6)+PV(Sammanställning!$E$10-'Data - Rör ej!'!$H$7,'Data - Rör ej!'!AX2,'Data - Rör ej!'!$L$7)+PV(Sammanställning!$E$10-'Data - Rör ej!'!$H$8,'Data - Rör ej!'!AX2,'Data - Rör ej!'!$L$8+$L$9)),NA())</f>
        <v>#N/A</v>
      </c>
      <c r="AY52" s="100" t="e">
        <f>IFERROR(-IF(AY2&gt;$H$2,"",PV(Sammanställning!$E$10-'Data - Rör ej!'!$H$5,'Data - Rör ej!'!AY2,'Data - Rör ej!'!$L$5)+PV(Sammanställning!$E$10-'Data - Rör ej!'!$H$6,'Data - Rör ej!'!AY2,'Data - Rör ej!'!$L$6)+PV(Sammanställning!$E$10-'Data - Rör ej!'!$H$7,'Data - Rör ej!'!AY2,'Data - Rör ej!'!$L$7)+PV(Sammanställning!$E$10-'Data - Rör ej!'!$H$8,'Data - Rör ej!'!AY2,'Data - Rör ej!'!$L$8+$L$9)),NA())</f>
        <v>#N/A</v>
      </c>
      <c r="AZ52" s="100" t="e">
        <f>IFERROR(-IF(AZ2&gt;$H$2,"",PV(Sammanställning!$E$10-'Data - Rör ej!'!$H$5,'Data - Rör ej!'!AZ2,'Data - Rör ej!'!$L$5)+PV(Sammanställning!$E$10-'Data - Rör ej!'!$H$6,'Data - Rör ej!'!AZ2,'Data - Rör ej!'!$L$6)+PV(Sammanställning!$E$10-'Data - Rör ej!'!$H$7,'Data - Rör ej!'!AZ2,'Data - Rör ej!'!$L$7)+PV(Sammanställning!$E$10-'Data - Rör ej!'!$H$8,'Data - Rör ej!'!AZ2,'Data - Rör ej!'!$L$8+$L$9)),NA())</f>
        <v>#N/A</v>
      </c>
      <c r="BA52" s="100" t="e">
        <f>IFERROR(-IF(BA2&gt;$H$2,"",PV(Sammanställning!$E$10-'Data - Rör ej!'!$H$5,'Data - Rör ej!'!BA2,'Data - Rör ej!'!$L$5)+PV(Sammanställning!$E$10-'Data - Rör ej!'!$H$6,'Data - Rör ej!'!BA2,'Data - Rör ej!'!$L$6)+PV(Sammanställning!$E$10-'Data - Rör ej!'!$H$7,'Data - Rör ej!'!BA2,'Data - Rör ej!'!$L$7)+PV(Sammanställning!$E$10-'Data - Rör ej!'!$H$8,'Data - Rör ej!'!BA2,'Data - Rör ej!'!$L$8+$L$9)),NA())</f>
        <v>#N/A</v>
      </c>
      <c r="BB52" s="100" t="e">
        <f>IFERROR(-IF(BB2&gt;$H$2,"",PV(Sammanställning!$E$10-'Data - Rör ej!'!$H$5,'Data - Rör ej!'!BB2,'Data - Rör ej!'!$L$5)+PV(Sammanställning!$E$10-'Data - Rör ej!'!$H$6,'Data - Rör ej!'!BB2,'Data - Rör ej!'!$L$6)+PV(Sammanställning!$E$10-'Data - Rör ej!'!$H$7,'Data - Rör ej!'!BB2,'Data - Rör ej!'!$L$7)+PV(Sammanställning!$E$10-'Data - Rör ej!'!$H$8,'Data - Rör ej!'!BB2,'Data - Rör ej!'!$L$8+$L$9)),NA())</f>
        <v>#N/A</v>
      </c>
      <c r="BC52" s="100" t="e">
        <f>IFERROR(-IF(BC2&gt;$H$2,"",PV(Sammanställning!$E$10-'Data - Rör ej!'!$H$5,'Data - Rör ej!'!BC2,'Data - Rör ej!'!$L$5)+PV(Sammanställning!$E$10-'Data - Rör ej!'!$H$6,'Data - Rör ej!'!BC2,'Data - Rör ej!'!$L$6)+PV(Sammanställning!$E$10-'Data - Rör ej!'!$H$7,'Data - Rör ej!'!BC2,'Data - Rör ej!'!$L$7)+PV(Sammanställning!$E$10-'Data - Rör ej!'!$H$8,'Data - Rör ej!'!BC2,'Data - Rör ej!'!$L$8+$L$9)),NA())</f>
        <v>#N/A</v>
      </c>
      <c r="BD52" s="100" t="e">
        <f>IFERROR(-IF(BD2&gt;$H$2,"",PV(Sammanställning!$E$10-'Data - Rör ej!'!$H$5,'Data - Rör ej!'!BD2,'Data - Rör ej!'!$L$5)+PV(Sammanställning!$E$10-'Data - Rör ej!'!$H$6,'Data - Rör ej!'!BD2,'Data - Rör ej!'!$L$6)+PV(Sammanställning!$E$10-'Data - Rör ej!'!$H$7,'Data - Rör ej!'!BD2,'Data - Rör ej!'!$L$7)+PV(Sammanställning!$E$10-'Data - Rör ej!'!$H$8,'Data - Rör ej!'!BD2,'Data - Rör ej!'!$L$8+$L$9)),NA())</f>
        <v>#N/A</v>
      </c>
      <c r="BE52" s="100" t="e">
        <f>IFERROR(-IF(BE2&gt;$H$2,"",PV(Sammanställning!$E$10-'Data - Rör ej!'!$H$5,'Data - Rör ej!'!BE2,'Data - Rör ej!'!$L$5)+PV(Sammanställning!$E$10-'Data - Rör ej!'!$H$6,'Data - Rör ej!'!BE2,'Data - Rör ej!'!$L$6)+PV(Sammanställning!$E$10-'Data - Rör ej!'!$H$7,'Data - Rör ej!'!BE2,'Data - Rör ej!'!$L$7)+PV(Sammanställning!$E$10-'Data - Rör ej!'!$H$8,'Data - Rör ej!'!BE2,'Data - Rör ej!'!$L$8+$L$9)),NA())</f>
        <v>#N/A</v>
      </c>
      <c r="BF52" s="100" t="e">
        <f>IFERROR(-IF(BF2&gt;$H$2,"",PV(Sammanställning!$E$10-'Data - Rör ej!'!$H$5,'Data - Rör ej!'!BF2,'Data - Rör ej!'!$L$5)+PV(Sammanställning!$E$10-'Data - Rör ej!'!$H$6,'Data - Rör ej!'!BF2,'Data - Rör ej!'!$L$6)+PV(Sammanställning!$E$10-'Data - Rör ej!'!$H$7,'Data - Rör ej!'!BF2,'Data - Rör ej!'!$L$7)+PV(Sammanställning!$E$10-'Data - Rör ej!'!$H$8,'Data - Rör ej!'!BF2,'Data - Rör ej!'!$L$8+$L$9)),NA())</f>
        <v>#N/A</v>
      </c>
      <c r="BG52" s="100" t="e">
        <f>IFERROR(-IF(BG2&gt;$H$2,"",PV(Sammanställning!$E$10-'Data - Rör ej!'!$H$5,'Data - Rör ej!'!BG2,'Data - Rör ej!'!$L$5)+PV(Sammanställning!$E$10-'Data - Rör ej!'!$H$6,'Data - Rör ej!'!BG2,'Data - Rör ej!'!$L$6)+PV(Sammanställning!$E$10-'Data - Rör ej!'!$H$7,'Data - Rör ej!'!BG2,'Data - Rör ej!'!$L$7)+PV(Sammanställning!$E$10-'Data - Rör ej!'!$H$8,'Data - Rör ej!'!BG2,'Data - Rör ej!'!$L$8+$L$9)),NA())</f>
        <v>#N/A</v>
      </c>
      <c r="BH52" s="100" t="e">
        <f>IFERROR(-IF(BH2&gt;$H$2,"",PV(Sammanställning!$E$10-'Data - Rör ej!'!$H$5,'Data - Rör ej!'!BH2,'Data - Rör ej!'!$L$5)+PV(Sammanställning!$E$10-'Data - Rör ej!'!$H$6,'Data - Rör ej!'!BH2,'Data - Rör ej!'!$L$6)+PV(Sammanställning!$E$10-'Data - Rör ej!'!$H$7,'Data - Rör ej!'!BH2,'Data - Rör ej!'!$L$7)+PV(Sammanställning!$E$10-'Data - Rör ej!'!$H$8,'Data - Rör ej!'!BH2,'Data - Rör ej!'!$L$8+$L$9)),NA())</f>
        <v>#N/A</v>
      </c>
      <c r="BI52" s="100" t="e">
        <f>IFERROR(-IF(BI2&gt;$H$2,"",PV(Sammanställning!$E$10-'Data - Rör ej!'!$H$5,'Data - Rör ej!'!BI2,'Data - Rör ej!'!$L$5)+PV(Sammanställning!$E$10-'Data - Rör ej!'!$H$6,'Data - Rör ej!'!BI2,'Data - Rör ej!'!$L$6)+PV(Sammanställning!$E$10-'Data - Rör ej!'!$H$7,'Data - Rör ej!'!BI2,'Data - Rör ej!'!$L$7)+PV(Sammanställning!$E$10-'Data - Rör ej!'!$H$8,'Data - Rör ej!'!BI2,'Data - Rör ej!'!$L$8+$L$9)),NA())</f>
        <v>#N/A</v>
      </c>
      <c r="BJ52" s="100" t="e">
        <f>IFERROR(-IF(BJ2&gt;$H$2,"",PV(Sammanställning!$E$10-'Data - Rör ej!'!$H$5,'Data - Rör ej!'!BJ2,'Data - Rör ej!'!$L$5)+PV(Sammanställning!$E$10-'Data - Rör ej!'!$H$6,'Data - Rör ej!'!BJ2,'Data - Rör ej!'!$L$6)+PV(Sammanställning!$E$10-'Data - Rör ej!'!$H$7,'Data - Rör ej!'!BJ2,'Data - Rör ej!'!$L$7)+PV(Sammanställning!$E$10-'Data - Rör ej!'!$H$8,'Data - Rör ej!'!BJ2,'Data - Rör ej!'!$L$8+$L$9)),NA())</f>
        <v>#N/A</v>
      </c>
    </row>
    <row r="53" spans="1:62" ht="13.8" x14ac:dyDescent="0.3">
      <c r="A53" s="4"/>
      <c r="B53" s="110"/>
      <c r="C53" s="4"/>
      <c r="D53" s="4"/>
      <c r="E53" s="4"/>
      <c r="F53" s="4"/>
      <c r="G53" s="4"/>
      <c r="H53" s="4"/>
      <c r="I53" s="4"/>
      <c r="J53" s="109" t="s">
        <v>36</v>
      </c>
      <c r="K53" s="4"/>
      <c r="L53" s="100">
        <f>-L13</f>
        <v>0</v>
      </c>
      <c r="M53" s="100">
        <f>IFERROR(-IF(M2&gt;$H$2,"",PV(Sammanställning!$E$10-'Data - Rör ej!'!$H$5,'Data - Rör ej!'!M2,'Data - Rör ej!'!$L$14)+PV(Sammanställning!$E$10-'Data - Rör ej!'!$H$6,'Data - Rör ej!'!M2,'Data - Rör ej!'!$L$15)+PV(Sammanställning!$E$10-'Data - Rör ej!'!$H$7,'Data - Rör ej!'!M2,'Data - Rör ej!'!$L$16)+PV(Sammanställning!$E$10-'Data - Rör ej!'!$H$8,'Data - Rör ej!'!M2,'Data - Rör ej!'!$L$17+$L$18)-$L$53),NA())</f>
        <v>0</v>
      </c>
      <c r="N53" s="100">
        <f>IFERROR(-IF(N2&gt;$H$2,"",PV(Sammanställning!$E$10-'Data - Rör ej!'!$H$5,'Data - Rör ej!'!N2,'Data - Rör ej!'!$L$14)+PV(Sammanställning!$E$10-'Data - Rör ej!'!$H$6,'Data - Rör ej!'!N2,'Data - Rör ej!'!$L$15)+PV(Sammanställning!$E$10-'Data - Rör ej!'!$H$7,'Data - Rör ej!'!N2,'Data - Rör ej!'!$L$16)+PV(Sammanställning!$E$10-'Data - Rör ej!'!$H$8,'Data - Rör ej!'!N2,'Data - Rör ej!'!$L$17+$L$18)-$L$53),NA())</f>
        <v>0</v>
      </c>
      <c r="O53" s="100">
        <f>IFERROR(-IF(O2&gt;$H$2,"",PV(Sammanställning!$E$10-'Data - Rör ej!'!$H$5,'Data - Rör ej!'!O2,'Data - Rör ej!'!$L$14)+PV(Sammanställning!$E$10-'Data - Rör ej!'!$H$6,'Data - Rör ej!'!O2,'Data - Rör ej!'!$L$15)+PV(Sammanställning!$E$10-'Data - Rör ej!'!$H$7,'Data - Rör ej!'!O2,'Data - Rör ej!'!$L$16)+PV(Sammanställning!$E$10-'Data - Rör ej!'!$H$8,'Data - Rör ej!'!O2,'Data - Rör ej!'!$L$17+$L$18)-$L$53),NA())</f>
        <v>0</v>
      </c>
      <c r="P53" s="100">
        <f>IFERROR(-IF(P2&gt;$H$2,"",PV(Sammanställning!$E$10-'Data - Rör ej!'!$H$5,'Data - Rör ej!'!P2,'Data - Rör ej!'!$L$14)+PV(Sammanställning!$E$10-'Data - Rör ej!'!$H$6,'Data - Rör ej!'!P2,'Data - Rör ej!'!$L$15)+PV(Sammanställning!$E$10-'Data - Rör ej!'!$H$7,'Data - Rör ej!'!P2,'Data - Rör ej!'!$L$16)+PV(Sammanställning!$E$10-'Data - Rör ej!'!$H$8,'Data - Rör ej!'!P2,'Data - Rör ej!'!$L$17+$L$18)-$L$53),NA())</f>
        <v>0</v>
      </c>
      <c r="Q53" s="100">
        <f>IFERROR(-IF(Q2&gt;$H$2,"",PV(Sammanställning!$E$10-'Data - Rör ej!'!$H$5,'Data - Rör ej!'!Q2,'Data - Rör ej!'!$L$14)+PV(Sammanställning!$E$10-'Data - Rör ej!'!$H$6,'Data - Rör ej!'!Q2,'Data - Rör ej!'!$L$15)+PV(Sammanställning!$E$10-'Data - Rör ej!'!$H$7,'Data - Rör ej!'!Q2,'Data - Rör ej!'!$L$16)+PV(Sammanställning!$E$10-'Data - Rör ej!'!$H$8,'Data - Rör ej!'!Q2,'Data - Rör ej!'!$L$17+$L$18)-$L$53),NA())</f>
        <v>0</v>
      </c>
      <c r="R53" s="100">
        <f>IFERROR(-IF(R2&gt;$H$2,"",PV(Sammanställning!$E$10-'Data - Rör ej!'!$H$5,'Data - Rör ej!'!R2,'Data - Rör ej!'!$L$14)+PV(Sammanställning!$E$10-'Data - Rör ej!'!$H$6,'Data - Rör ej!'!R2,'Data - Rör ej!'!$L$15)+PV(Sammanställning!$E$10-'Data - Rör ej!'!$H$7,'Data - Rör ej!'!R2,'Data - Rör ej!'!$L$16)+PV(Sammanställning!$E$10-'Data - Rör ej!'!$H$8,'Data - Rör ej!'!R2,'Data - Rör ej!'!$L$17+$L$18)-$L$53),NA())</f>
        <v>0</v>
      </c>
      <c r="S53" s="100">
        <f>IFERROR(-IF(S2&gt;$H$2,"",PV(Sammanställning!$E$10-'Data - Rör ej!'!$H$5,'Data - Rör ej!'!S2,'Data - Rör ej!'!$L$14)+PV(Sammanställning!$E$10-'Data - Rör ej!'!$H$6,'Data - Rör ej!'!S2,'Data - Rör ej!'!$L$15)+PV(Sammanställning!$E$10-'Data - Rör ej!'!$H$7,'Data - Rör ej!'!S2,'Data - Rör ej!'!$L$16)+PV(Sammanställning!$E$10-'Data - Rör ej!'!$H$8,'Data - Rör ej!'!S2,'Data - Rör ej!'!$L$17+$L$18)-$L$53),NA())</f>
        <v>0</v>
      </c>
      <c r="T53" s="100">
        <f>IFERROR(-IF(T2&gt;$H$2,"",PV(Sammanställning!$E$10-'Data - Rör ej!'!$H$5,'Data - Rör ej!'!T2,'Data - Rör ej!'!$L$14)+PV(Sammanställning!$E$10-'Data - Rör ej!'!$H$6,'Data - Rör ej!'!T2,'Data - Rör ej!'!$L$15)+PV(Sammanställning!$E$10-'Data - Rör ej!'!$H$7,'Data - Rör ej!'!T2,'Data - Rör ej!'!$L$16)+PV(Sammanställning!$E$10-'Data - Rör ej!'!$H$8,'Data - Rör ej!'!T2,'Data - Rör ej!'!$L$17+$L$18)-$L$53),NA())</f>
        <v>0</v>
      </c>
      <c r="U53" s="100">
        <f>IFERROR(-IF(U2&gt;$H$2,"",PV(Sammanställning!$E$10-'Data - Rör ej!'!$H$5,'Data - Rör ej!'!U2,'Data - Rör ej!'!$L$14)+PV(Sammanställning!$E$10-'Data - Rör ej!'!$H$6,'Data - Rör ej!'!U2,'Data - Rör ej!'!$L$15)+PV(Sammanställning!$E$10-'Data - Rör ej!'!$H$7,'Data - Rör ej!'!U2,'Data - Rör ej!'!$L$16)+PV(Sammanställning!$E$10-'Data - Rör ej!'!$H$8,'Data - Rör ej!'!U2,'Data - Rör ej!'!$L$17+$L$18)-$L$53),NA())</f>
        <v>0</v>
      </c>
      <c r="V53" s="100">
        <f>IFERROR(-IF(V2&gt;$H$2,"",PV(Sammanställning!$E$10-'Data - Rör ej!'!$H$5,'Data - Rör ej!'!V2,'Data - Rör ej!'!$L$14)+PV(Sammanställning!$E$10-'Data - Rör ej!'!$H$6,'Data - Rör ej!'!V2,'Data - Rör ej!'!$L$15)+PV(Sammanställning!$E$10-'Data - Rör ej!'!$H$7,'Data - Rör ej!'!V2,'Data - Rör ej!'!$L$16)+PV(Sammanställning!$E$10-'Data - Rör ej!'!$H$8,'Data - Rör ej!'!V2,'Data - Rör ej!'!$L$17+$L$18)-$L$53),NA())</f>
        <v>0</v>
      </c>
      <c r="W53" s="100">
        <f>IFERROR(-IF(W2&gt;$H$2,"",PV(Sammanställning!$E$10-'Data - Rör ej!'!$H$5,'Data - Rör ej!'!W2,'Data - Rör ej!'!$L$14)+PV(Sammanställning!$E$10-'Data - Rör ej!'!$H$6,'Data - Rör ej!'!W2,'Data - Rör ej!'!$L$15)+PV(Sammanställning!$E$10-'Data - Rör ej!'!$H$7,'Data - Rör ej!'!W2,'Data - Rör ej!'!$L$16)+PV(Sammanställning!$E$10-'Data - Rör ej!'!$H$8,'Data - Rör ej!'!W2,'Data - Rör ej!'!$L$17+$L$18)-$L$53),NA())</f>
        <v>0</v>
      </c>
      <c r="X53" s="100">
        <f>IFERROR(-IF(X2&gt;$H$2,"",PV(Sammanställning!$E$10-'Data - Rör ej!'!$H$5,'Data - Rör ej!'!X2,'Data - Rör ej!'!$L$14)+PV(Sammanställning!$E$10-'Data - Rör ej!'!$H$6,'Data - Rör ej!'!X2,'Data - Rör ej!'!$L$15)+PV(Sammanställning!$E$10-'Data - Rör ej!'!$H$7,'Data - Rör ej!'!X2,'Data - Rör ej!'!$L$16)+PV(Sammanställning!$E$10-'Data - Rör ej!'!$H$8,'Data - Rör ej!'!X2,'Data - Rör ej!'!$L$17+$L$18)-$L$53),NA())</f>
        <v>0</v>
      </c>
      <c r="Y53" s="100">
        <f>IFERROR(-IF(Y2&gt;$H$2,"",PV(Sammanställning!$E$10-'Data - Rör ej!'!$H$5,'Data - Rör ej!'!Y2,'Data - Rör ej!'!$L$14)+PV(Sammanställning!$E$10-'Data - Rör ej!'!$H$6,'Data - Rör ej!'!Y2,'Data - Rör ej!'!$L$15)+PV(Sammanställning!$E$10-'Data - Rör ej!'!$H$7,'Data - Rör ej!'!Y2,'Data - Rör ej!'!$L$16)+PV(Sammanställning!$E$10-'Data - Rör ej!'!$H$8,'Data - Rör ej!'!Y2,'Data - Rör ej!'!$L$17+$L$18)-$L$53),NA())</f>
        <v>0</v>
      </c>
      <c r="Z53" s="100">
        <f>IFERROR(-IF(Z2&gt;$H$2,"",PV(Sammanställning!$E$10-'Data - Rör ej!'!$H$5,'Data - Rör ej!'!Z2,'Data - Rör ej!'!$L$14)+PV(Sammanställning!$E$10-'Data - Rör ej!'!$H$6,'Data - Rör ej!'!Z2,'Data - Rör ej!'!$L$15)+PV(Sammanställning!$E$10-'Data - Rör ej!'!$H$7,'Data - Rör ej!'!Z2,'Data - Rör ej!'!$L$16)+PV(Sammanställning!$E$10-'Data - Rör ej!'!$H$8,'Data - Rör ej!'!Z2,'Data - Rör ej!'!$L$17+$L$18)-$L$53),NA())</f>
        <v>0</v>
      </c>
      <c r="AA53" s="100">
        <f>IFERROR(-IF(AA2&gt;$H$2,"",PV(Sammanställning!$E$10-'Data - Rör ej!'!$H$5,'Data - Rör ej!'!AA2,'Data - Rör ej!'!$L$14)+PV(Sammanställning!$E$10-'Data - Rör ej!'!$H$6,'Data - Rör ej!'!AA2,'Data - Rör ej!'!$L$15)+PV(Sammanställning!$E$10-'Data - Rör ej!'!$H$7,'Data - Rör ej!'!AA2,'Data - Rör ej!'!$L$16)+PV(Sammanställning!$E$10-'Data - Rör ej!'!$H$8,'Data - Rör ej!'!AA2,'Data - Rör ej!'!$L$17+$L$18)-$L$53),NA())</f>
        <v>0</v>
      </c>
      <c r="AB53" s="100">
        <f>IFERROR(-IF(AB2&gt;$H$2,"",PV(Sammanställning!$E$10-'Data - Rör ej!'!$H$5,'Data - Rör ej!'!AB2,'Data - Rör ej!'!$L$14)+PV(Sammanställning!$E$10-'Data - Rör ej!'!$H$6,'Data - Rör ej!'!AB2,'Data - Rör ej!'!$L$15)+PV(Sammanställning!$E$10-'Data - Rör ej!'!$H$7,'Data - Rör ej!'!AB2,'Data - Rör ej!'!$L$16)+PV(Sammanställning!$E$10-'Data - Rör ej!'!$H$8,'Data - Rör ej!'!AB2,'Data - Rör ej!'!$L$17+$L$18)-$L$53),NA())</f>
        <v>0</v>
      </c>
      <c r="AC53" s="100">
        <f>IFERROR(-IF(AC2&gt;$H$2,"",PV(Sammanställning!$E$10-'Data - Rör ej!'!$H$5,'Data - Rör ej!'!AC2,'Data - Rör ej!'!$L$14)+PV(Sammanställning!$E$10-'Data - Rör ej!'!$H$6,'Data - Rör ej!'!AC2,'Data - Rör ej!'!$L$15)+PV(Sammanställning!$E$10-'Data - Rör ej!'!$H$7,'Data - Rör ej!'!AC2,'Data - Rör ej!'!$L$16)+PV(Sammanställning!$E$10-'Data - Rör ej!'!$H$8,'Data - Rör ej!'!AC2,'Data - Rör ej!'!$L$17+$L$18)-$L$53),NA())</f>
        <v>0</v>
      </c>
      <c r="AD53" s="100">
        <f>IFERROR(-IF(AD2&gt;$H$2,"",PV(Sammanställning!$E$10-'Data - Rör ej!'!$H$5,'Data - Rör ej!'!AD2,'Data - Rör ej!'!$L$14)+PV(Sammanställning!$E$10-'Data - Rör ej!'!$H$6,'Data - Rör ej!'!AD2,'Data - Rör ej!'!$L$15)+PV(Sammanställning!$E$10-'Data - Rör ej!'!$H$7,'Data - Rör ej!'!AD2,'Data - Rör ej!'!$L$16)+PV(Sammanställning!$E$10-'Data - Rör ej!'!$H$8,'Data - Rör ej!'!AD2,'Data - Rör ej!'!$L$17+$L$18)-$L$53),NA())</f>
        <v>0</v>
      </c>
      <c r="AE53" s="100">
        <f>IFERROR(-IF(AE2&gt;$H$2,"",PV(Sammanställning!$E$10-'Data - Rör ej!'!$H$5,'Data - Rör ej!'!AE2,'Data - Rör ej!'!$L$14)+PV(Sammanställning!$E$10-'Data - Rör ej!'!$H$6,'Data - Rör ej!'!AE2,'Data - Rör ej!'!$L$15)+PV(Sammanställning!$E$10-'Data - Rör ej!'!$H$7,'Data - Rör ej!'!AE2,'Data - Rör ej!'!$L$16)+PV(Sammanställning!$E$10-'Data - Rör ej!'!$H$8,'Data - Rör ej!'!AE2,'Data - Rör ej!'!$L$17+$L$18)-$L$53),NA())</f>
        <v>0</v>
      </c>
      <c r="AF53" s="100">
        <f>IFERROR(-IF(AF2&gt;$H$2,"",PV(Sammanställning!$E$10-'Data - Rör ej!'!$H$5,'Data - Rör ej!'!AF2,'Data - Rör ej!'!$L$14)+PV(Sammanställning!$E$10-'Data - Rör ej!'!$H$6,'Data - Rör ej!'!AF2,'Data - Rör ej!'!$L$15)+PV(Sammanställning!$E$10-'Data - Rör ej!'!$H$7,'Data - Rör ej!'!AF2,'Data - Rör ej!'!$L$16)+PV(Sammanställning!$E$10-'Data - Rör ej!'!$H$8,'Data - Rör ej!'!AF2,'Data - Rör ej!'!$L$17+$L$18)-$L$53),NA())</f>
        <v>0</v>
      </c>
      <c r="AG53" s="100" t="e">
        <f>IFERROR(-IF(AG2&gt;$H$2,"",PV(Sammanställning!$E$10-'Data - Rör ej!'!$H$5,'Data - Rör ej!'!AG2,'Data - Rör ej!'!$L$14)+PV(Sammanställning!$E$10-'Data - Rör ej!'!$H$6,'Data - Rör ej!'!AG2,'Data - Rör ej!'!$L$15)+PV(Sammanställning!$E$10-'Data - Rör ej!'!$H$7,'Data - Rör ej!'!AG2,'Data - Rör ej!'!$L$16)+PV(Sammanställning!$E$10-'Data - Rör ej!'!$H$8,'Data - Rör ej!'!AG2,'Data - Rör ej!'!$L$17+$L$18)-$L$53),NA())</f>
        <v>#N/A</v>
      </c>
      <c r="AH53" s="100" t="e">
        <f>IFERROR(-IF(AH2&gt;$H$2,"",PV(Sammanställning!$E$10-'Data - Rör ej!'!$H$5,'Data - Rör ej!'!AH2,'Data - Rör ej!'!$L$14)+PV(Sammanställning!$E$10-'Data - Rör ej!'!$H$6,'Data - Rör ej!'!AH2,'Data - Rör ej!'!$L$15)+PV(Sammanställning!$E$10-'Data - Rör ej!'!$H$7,'Data - Rör ej!'!AH2,'Data - Rör ej!'!$L$16)+PV(Sammanställning!$E$10-'Data - Rör ej!'!$H$8,'Data - Rör ej!'!AH2,'Data - Rör ej!'!$L$17+$L$18)-$L$53),NA())</f>
        <v>#N/A</v>
      </c>
      <c r="AI53" s="100" t="e">
        <f>IFERROR(-IF(AI2&gt;$H$2,"",PV(Sammanställning!$E$10-'Data - Rör ej!'!$H$5,'Data - Rör ej!'!AI2,'Data - Rör ej!'!$L$14)+PV(Sammanställning!$E$10-'Data - Rör ej!'!$H$6,'Data - Rör ej!'!AI2,'Data - Rör ej!'!$L$15)+PV(Sammanställning!$E$10-'Data - Rör ej!'!$H$7,'Data - Rör ej!'!AI2,'Data - Rör ej!'!$L$16)+PV(Sammanställning!$E$10-'Data - Rör ej!'!$H$8,'Data - Rör ej!'!AI2,'Data - Rör ej!'!$L$17+$L$18)-$L$53),NA())</f>
        <v>#N/A</v>
      </c>
      <c r="AJ53" s="100" t="e">
        <f>IFERROR(-IF(AJ2&gt;$H$2,"",PV(Sammanställning!$E$10-'Data - Rör ej!'!$H$5,'Data - Rör ej!'!AJ2,'Data - Rör ej!'!$L$14)+PV(Sammanställning!$E$10-'Data - Rör ej!'!$H$6,'Data - Rör ej!'!AJ2,'Data - Rör ej!'!$L$15)+PV(Sammanställning!$E$10-'Data - Rör ej!'!$H$7,'Data - Rör ej!'!AJ2,'Data - Rör ej!'!$L$16)+PV(Sammanställning!$E$10-'Data - Rör ej!'!$H$8,'Data - Rör ej!'!AJ2,'Data - Rör ej!'!$L$17+$L$18)-$L$53),NA())</f>
        <v>#N/A</v>
      </c>
      <c r="AK53" s="100" t="e">
        <f>IFERROR(-IF(AK2&gt;$H$2,"",PV(Sammanställning!$E$10-'Data - Rör ej!'!$H$5,'Data - Rör ej!'!AK2,'Data - Rör ej!'!$L$14)+PV(Sammanställning!$E$10-'Data - Rör ej!'!$H$6,'Data - Rör ej!'!AK2,'Data - Rör ej!'!$L$15)+PV(Sammanställning!$E$10-'Data - Rör ej!'!$H$7,'Data - Rör ej!'!AK2,'Data - Rör ej!'!$L$16)+PV(Sammanställning!$E$10-'Data - Rör ej!'!$H$8,'Data - Rör ej!'!AK2,'Data - Rör ej!'!$L$17+$L$18)-$L$53),NA())</f>
        <v>#N/A</v>
      </c>
      <c r="AL53" s="100" t="e">
        <f>IFERROR(-IF(AL2&gt;$H$2,"",PV(Sammanställning!$E$10-'Data - Rör ej!'!$H$5,'Data - Rör ej!'!AL2,'Data - Rör ej!'!$L$14)+PV(Sammanställning!$E$10-'Data - Rör ej!'!$H$6,'Data - Rör ej!'!AL2,'Data - Rör ej!'!$L$15)+PV(Sammanställning!$E$10-'Data - Rör ej!'!$H$7,'Data - Rör ej!'!AL2,'Data - Rör ej!'!$L$16)+PV(Sammanställning!$E$10-'Data - Rör ej!'!$H$8,'Data - Rör ej!'!AL2,'Data - Rör ej!'!$L$17+$L$18)-$L$53),NA())</f>
        <v>#N/A</v>
      </c>
      <c r="AM53" s="100" t="e">
        <f>IFERROR(-IF(AM2&gt;$H$2,"",PV(Sammanställning!$E$10-'Data - Rör ej!'!$H$5,'Data - Rör ej!'!AM2,'Data - Rör ej!'!$L$14)+PV(Sammanställning!$E$10-'Data - Rör ej!'!$H$6,'Data - Rör ej!'!AM2,'Data - Rör ej!'!$L$15)+PV(Sammanställning!$E$10-'Data - Rör ej!'!$H$7,'Data - Rör ej!'!AM2,'Data - Rör ej!'!$L$16)+PV(Sammanställning!$E$10-'Data - Rör ej!'!$H$8,'Data - Rör ej!'!AM2,'Data - Rör ej!'!$L$17+$L$18)-$L$53),NA())</f>
        <v>#N/A</v>
      </c>
      <c r="AN53" s="100" t="e">
        <f>IFERROR(-IF(AN2&gt;$H$2,"",PV(Sammanställning!$E$10-'Data - Rör ej!'!$H$5,'Data - Rör ej!'!AN2,'Data - Rör ej!'!$L$14)+PV(Sammanställning!$E$10-'Data - Rör ej!'!$H$6,'Data - Rör ej!'!AN2,'Data - Rör ej!'!$L$15)+PV(Sammanställning!$E$10-'Data - Rör ej!'!$H$7,'Data - Rör ej!'!AN2,'Data - Rör ej!'!$L$16)+PV(Sammanställning!$E$10-'Data - Rör ej!'!$H$8,'Data - Rör ej!'!AN2,'Data - Rör ej!'!$L$17+$L$18)-$L$53),NA())</f>
        <v>#N/A</v>
      </c>
      <c r="AO53" s="100" t="e">
        <f>IFERROR(-IF(AO2&gt;$H$2,"",PV(Sammanställning!$E$10-'Data - Rör ej!'!$H$5,'Data - Rör ej!'!AO2,'Data - Rör ej!'!$L$14)+PV(Sammanställning!$E$10-'Data - Rör ej!'!$H$6,'Data - Rör ej!'!AO2,'Data - Rör ej!'!$L$15)+PV(Sammanställning!$E$10-'Data - Rör ej!'!$H$7,'Data - Rör ej!'!AO2,'Data - Rör ej!'!$L$16)+PV(Sammanställning!$E$10-'Data - Rör ej!'!$H$8,'Data - Rör ej!'!AO2,'Data - Rör ej!'!$L$17+$L$18)-$L$53),NA())</f>
        <v>#N/A</v>
      </c>
      <c r="AP53" s="100" t="e">
        <f>IFERROR(-IF(AP2&gt;$H$2,"",PV(Sammanställning!$E$10-'Data - Rör ej!'!$H$5,'Data - Rör ej!'!AP2,'Data - Rör ej!'!$L$14)+PV(Sammanställning!$E$10-'Data - Rör ej!'!$H$6,'Data - Rör ej!'!AP2,'Data - Rör ej!'!$L$15)+PV(Sammanställning!$E$10-'Data - Rör ej!'!$H$7,'Data - Rör ej!'!AP2,'Data - Rör ej!'!$L$16)+PV(Sammanställning!$E$10-'Data - Rör ej!'!$H$8,'Data - Rör ej!'!AP2,'Data - Rör ej!'!$L$17+$L$18)-$L$53),NA())</f>
        <v>#N/A</v>
      </c>
      <c r="AQ53" s="100" t="e">
        <f>IFERROR(-IF(AQ2&gt;$H$2,"",PV(Sammanställning!$E$10-'Data - Rör ej!'!$H$5,'Data - Rör ej!'!AQ2,'Data - Rör ej!'!$L$14)+PV(Sammanställning!$E$10-'Data - Rör ej!'!$H$6,'Data - Rör ej!'!AQ2,'Data - Rör ej!'!$L$15)+PV(Sammanställning!$E$10-'Data - Rör ej!'!$H$7,'Data - Rör ej!'!AQ2,'Data - Rör ej!'!$L$16)+PV(Sammanställning!$E$10-'Data - Rör ej!'!$H$8,'Data - Rör ej!'!AQ2,'Data - Rör ej!'!$L$17+$L$18)-$L$53),NA())</f>
        <v>#N/A</v>
      </c>
      <c r="AR53" s="100" t="e">
        <f>IFERROR(-IF(AR2&gt;$H$2,"",PV(Sammanställning!$E$10-'Data - Rör ej!'!$H$5,'Data - Rör ej!'!AR2,'Data - Rör ej!'!$L$14)+PV(Sammanställning!$E$10-'Data - Rör ej!'!$H$6,'Data - Rör ej!'!AR2,'Data - Rör ej!'!$L$15)+PV(Sammanställning!$E$10-'Data - Rör ej!'!$H$7,'Data - Rör ej!'!AR2,'Data - Rör ej!'!$L$16)+PV(Sammanställning!$E$10-'Data - Rör ej!'!$H$8,'Data - Rör ej!'!AR2,'Data - Rör ej!'!$L$17+$L$18)-$L$53),NA())</f>
        <v>#N/A</v>
      </c>
      <c r="AS53" s="100" t="e">
        <f>IFERROR(-IF(AS2&gt;$H$2,"",PV(Sammanställning!$E$10-'Data - Rör ej!'!$H$5,'Data - Rör ej!'!AS2,'Data - Rör ej!'!$L$14)+PV(Sammanställning!$E$10-'Data - Rör ej!'!$H$6,'Data - Rör ej!'!AS2,'Data - Rör ej!'!$L$15)+PV(Sammanställning!$E$10-'Data - Rör ej!'!$H$7,'Data - Rör ej!'!AS2,'Data - Rör ej!'!$L$16)+PV(Sammanställning!$E$10-'Data - Rör ej!'!$H$8,'Data - Rör ej!'!AS2,'Data - Rör ej!'!$L$17+$L$18)-$L$53),NA())</f>
        <v>#N/A</v>
      </c>
      <c r="AT53" s="100" t="e">
        <f>IFERROR(-IF(AT2&gt;$H$2,"",PV(Sammanställning!$E$10-'Data - Rör ej!'!$H$5,'Data - Rör ej!'!AT2,'Data - Rör ej!'!$L$14)+PV(Sammanställning!$E$10-'Data - Rör ej!'!$H$6,'Data - Rör ej!'!AT2,'Data - Rör ej!'!$L$15)+PV(Sammanställning!$E$10-'Data - Rör ej!'!$H$7,'Data - Rör ej!'!AT2,'Data - Rör ej!'!$L$16)+PV(Sammanställning!$E$10-'Data - Rör ej!'!$H$8,'Data - Rör ej!'!AT2,'Data - Rör ej!'!$L$17+$L$18)-$L$53),NA())</f>
        <v>#N/A</v>
      </c>
      <c r="AU53" s="100" t="e">
        <f>IFERROR(-IF(AU2&gt;$H$2,"",PV(Sammanställning!$E$10-'Data - Rör ej!'!$H$5,'Data - Rör ej!'!AU2,'Data - Rör ej!'!$L$14)+PV(Sammanställning!$E$10-'Data - Rör ej!'!$H$6,'Data - Rör ej!'!AU2,'Data - Rör ej!'!$L$15)+PV(Sammanställning!$E$10-'Data - Rör ej!'!$H$7,'Data - Rör ej!'!AU2,'Data - Rör ej!'!$L$16)+PV(Sammanställning!$E$10-'Data - Rör ej!'!$H$8,'Data - Rör ej!'!AU2,'Data - Rör ej!'!$L$17+$L$18)-$L$53),NA())</f>
        <v>#N/A</v>
      </c>
      <c r="AV53" s="100" t="e">
        <f>IFERROR(-IF(AV2&gt;$H$2,"",PV(Sammanställning!$E$10-'Data - Rör ej!'!$H$5,'Data - Rör ej!'!AV2,'Data - Rör ej!'!$L$14)+PV(Sammanställning!$E$10-'Data - Rör ej!'!$H$6,'Data - Rör ej!'!AV2,'Data - Rör ej!'!$L$15)+PV(Sammanställning!$E$10-'Data - Rör ej!'!$H$7,'Data - Rör ej!'!AV2,'Data - Rör ej!'!$L$16)+PV(Sammanställning!$E$10-'Data - Rör ej!'!$H$8,'Data - Rör ej!'!AV2,'Data - Rör ej!'!$L$17+$L$18)-$L$53),NA())</f>
        <v>#N/A</v>
      </c>
      <c r="AW53" s="100" t="e">
        <f>IFERROR(-IF(AW2&gt;$H$2,"",PV(Sammanställning!$E$10-'Data - Rör ej!'!$H$5,'Data - Rör ej!'!AW2,'Data - Rör ej!'!$L$14)+PV(Sammanställning!$E$10-'Data - Rör ej!'!$H$6,'Data - Rör ej!'!AW2,'Data - Rör ej!'!$L$15)+PV(Sammanställning!$E$10-'Data - Rör ej!'!$H$7,'Data - Rör ej!'!AW2,'Data - Rör ej!'!$L$16)+PV(Sammanställning!$E$10-'Data - Rör ej!'!$H$8,'Data - Rör ej!'!AW2,'Data - Rör ej!'!$L$17+$L$18)-$L$53),NA())</f>
        <v>#N/A</v>
      </c>
      <c r="AX53" s="100" t="e">
        <f>IFERROR(-IF(AX2&gt;$H$2,"",PV(Sammanställning!$E$10-'Data - Rör ej!'!$H$5,'Data - Rör ej!'!AX2,'Data - Rör ej!'!$L$14)+PV(Sammanställning!$E$10-'Data - Rör ej!'!$H$6,'Data - Rör ej!'!AX2,'Data - Rör ej!'!$L$15)+PV(Sammanställning!$E$10-'Data - Rör ej!'!$H$7,'Data - Rör ej!'!AX2,'Data - Rör ej!'!$L$16)+PV(Sammanställning!$E$10-'Data - Rör ej!'!$H$8,'Data - Rör ej!'!AX2,'Data - Rör ej!'!$L$17+$L$18)-$L$53),NA())</f>
        <v>#N/A</v>
      </c>
      <c r="AY53" s="100" t="e">
        <f>IFERROR(-IF(AY2&gt;$H$2,"",PV(Sammanställning!$E$10-'Data - Rör ej!'!$H$5,'Data - Rör ej!'!AY2,'Data - Rör ej!'!$L$14)+PV(Sammanställning!$E$10-'Data - Rör ej!'!$H$6,'Data - Rör ej!'!AY2,'Data - Rör ej!'!$L$15)+PV(Sammanställning!$E$10-'Data - Rör ej!'!$H$7,'Data - Rör ej!'!AY2,'Data - Rör ej!'!$L$16)+PV(Sammanställning!$E$10-'Data - Rör ej!'!$H$8,'Data - Rör ej!'!AY2,'Data - Rör ej!'!$L$17+$L$18)-$L$53),NA())</f>
        <v>#N/A</v>
      </c>
      <c r="AZ53" s="100" t="e">
        <f>IFERROR(-IF(AZ2&gt;$H$2,"",PV(Sammanställning!$E$10-'Data - Rör ej!'!$H$5,'Data - Rör ej!'!AZ2,'Data - Rör ej!'!$L$14)+PV(Sammanställning!$E$10-'Data - Rör ej!'!$H$6,'Data - Rör ej!'!AZ2,'Data - Rör ej!'!$L$15)+PV(Sammanställning!$E$10-'Data - Rör ej!'!$H$7,'Data - Rör ej!'!AZ2,'Data - Rör ej!'!$L$16)+PV(Sammanställning!$E$10-'Data - Rör ej!'!$H$8,'Data - Rör ej!'!AZ2,'Data - Rör ej!'!$L$17+$L$18)-$L$53),NA())</f>
        <v>#N/A</v>
      </c>
      <c r="BA53" s="100" t="e">
        <f>IFERROR(-IF(BA2&gt;$H$2,"",PV(Sammanställning!$E$10-'Data - Rör ej!'!$H$5,'Data - Rör ej!'!BA2,'Data - Rör ej!'!$L$14)+PV(Sammanställning!$E$10-'Data - Rör ej!'!$H$6,'Data - Rör ej!'!BA2,'Data - Rör ej!'!$L$15)+PV(Sammanställning!$E$10-'Data - Rör ej!'!$H$7,'Data - Rör ej!'!BA2,'Data - Rör ej!'!$L$16)+PV(Sammanställning!$E$10-'Data - Rör ej!'!$H$8,'Data - Rör ej!'!BA2,'Data - Rör ej!'!$L$17+$L$18)-$L$53),NA())</f>
        <v>#N/A</v>
      </c>
      <c r="BB53" s="100" t="e">
        <f>IFERROR(-IF(BB2&gt;$H$2,"",PV(Sammanställning!$E$10-'Data - Rör ej!'!$H$5,'Data - Rör ej!'!BB2,'Data - Rör ej!'!$L$14)+PV(Sammanställning!$E$10-'Data - Rör ej!'!$H$6,'Data - Rör ej!'!BB2,'Data - Rör ej!'!$L$15)+PV(Sammanställning!$E$10-'Data - Rör ej!'!$H$7,'Data - Rör ej!'!BB2,'Data - Rör ej!'!$L$16)+PV(Sammanställning!$E$10-'Data - Rör ej!'!$H$8,'Data - Rör ej!'!BB2,'Data - Rör ej!'!$L$17+$L$18)-$L$53),NA())</f>
        <v>#N/A</v>
      </c>
      <c r="BC53" s="100" t="e">
        <f>IFERROR(-IF(BC2&gt;$H$2,"",PV(Sammanställning!$E$10-'Data - Rör ej!'!$H$5,'Data - Rör ej!'!BC2,'Data - Rör ej!'!$L$14)+PV(Sammanställning!$E$10-'Data - Rör ej!'!$H$6,'Data - Rör ej!'!BC2,'Data - Rör ej!'!$L$15)+PV(Sammanställning!$E$10-'Data - Rör ej!'!$H$7,'Data - Rör ej!'!BC2,'Data - Rör ej!'!$L$16)+PV(Sammanställning!$E$10-'Data - Rör ej!'!$H$8,'Data - Rör ej!'!BC2,'Data - Rör ej!'!$L$17+$L$18)-$L$53),NA())</f>
        <v>#N/A</v>
      </c>
      <c r="BD53" s="100" t="e">
        <f>IFERROR(-IF(BD2&gt;$H$2,"",PV(Sammanställning!$E$10-'Data - Rör ej!'!$H$5,'Data - Rör ej!'!BD2,'Data - Rör ej!'!$L$14)+PV(Sammanställning!$E$10-'Data - Rör ej!'!$H$6,'Data - Rör ej!'!BD2,'Data - Rör ej!'!$L$15)+PV(Sammanställning!$E$10-'Data - Rör ej!'!$H$7,'Data - Rör ej!'!BD2,'Data - Rör ej!'!$L$16)+PV(Sammanställning!$E$10-'Data - Rör ej!'!$H$8,'Data - Rör ej!'!BD2,'Data - Rör ej!'!$L$17+$L$18)-$L$53),NA())</f>
        <v>#N/A</v>
      </c>
      <c r="BE53" s="100" t="e">
        <f>IFERROR(-IF(BE2&gt;$H$2,"",PV(Sammanställning!$E$10-'Data - Rör ej!'!$H$5,'Data - Rör ej!'!BE2,'Data - Rör ej!'!$L$14)+PV(Sammanställning!$E$10-'Data - Rör ej!'!$H$6,'Data - Rör ej!'!BE2,'Data - Rör ej!'!$L$15)+PV(Sammanställning!$E$10-'Data - Rör ej!'!$H$7,'Data - Rör ej!'!BE2,'Data - Rör ej!'!$L$16)+PV(Sammanställning!$E$10-'Data - Rör ej!'!$H$8,'Data - Rör ej!'!BE2,'Data - Rör ej!'!$L$17+$L$18)-$L$53),NA())</f>
        <v>#N/A</v>
      </c>
      <c r="BF53" s="100" t="e">
        <f>IFERROR(-IF(BF2&gt;$H$2,"",PV(Sammanställning!$E$10-'Data - Rör ej!'!$H$5,'Data - Rör ej!'!BF2,'Data - Rör ej!'!$L$14)+PV(Sammanställning!$E$10-'Data - Rör ej!'!$H$6,'Data - Rör ej!'!BF2,'Data - Rör ej!'!$L$15)+PV(Sammanställning!$E$10-'Data - Rör ej!'!$H$7,'Data - Rör ej!'!BF2,'Data - Rör ej!'!$L$16)+PV(Sammanställning!$E$10-'Data - Rör ej!'!$H$8,'Data - Rör ej!'!BF2,'Data - Rör ej!'!$L$17+$L$18)-$L$53),NA())</f>
        <v>#N/A</v>
      </c>
      <c r="BG53" s="100" t="e">
        <f>IFERROR(-IF(BG2&gt;$H$2,"",PV(Sammanställning!$E$10-'Data - Rör ej!'!$H$5,'Data - Rör ej!'!BG2,'Data - Rör ej!'!$L$14)+PV(Sammanställning!$E$10-'Data - Rör ej!'!$H$6,'Data - Rör ej!'!BG2,'Data - Rör ej!'!$L$15)+PV(Sammanställning!$E$10-'Data - Rör ej!'!$H$7,'Data - Rör ej!'!BG2,'Data - Rör ej!'!$L$16)+PV(Sammanställning!$E$10-'Data - Rör ej!'!$H$8,'Data - Rör ej!'!BG2,'Data - Rör ej!'!$L$17+$L$18)-$L$53),NA())</f>
        <v>#N/A</v>
      </c>
      <c r="BH53" s="100" t="e">
        <f>IFERROR(-IF(BH2&gt;$H$2,"",PV(Sammanställning!$E$10-'Data - Rör ej!'!$H$5,'Data - Rör ej!'!BH2,'Data - Rör ej!'!$L$14)+PV(Sammanställning!$E$10-'Data - Rör ej!'!$H$6,'Data - Rör ej!'!BH2,'Data - Rör ej!'!$L$15)+PV(Sammanställning!$E$10-'Data - Rör ej!'!$H$7,'Data - Rör ej!'!BH2,'Data - Rör ej!'!$L$16)+PV(Sammanställning!$E$10-'Data - Rör ej!'!$H$8,'Data - Rör ej!'!BH2,'Data - Rör ej!'!$L$17+$L$18)-$L$53),NA())</f>
        <v>#N/A</v>
      </c>
      <c r="BI53" s="100" t="e">
        <f>IFERROR(-IF(BI2&gt;$H$2,"",PV(Sammanställning!$E$10-'Data - Rör ej!'!$H$5,'Data - Rör ej!'!BI2,'Data - Rör ej!'!$L$14)+PV(Sammanställning!$E$10-'Data - Rör ej!'!$H$6,'Data - Rör ej!'!BI2,'Data - Rör ej!'!$L$15)+PV(Sammanställning!$E$10-'Data - Rör ej!'!$H$7,'Data - Rör ej!'!BI2,'Data - Rör ej!'!$L$16)+PV(Sammanställning!$E$10-'Data - Rör ej!'!$H$8,'Data - Rör ej!'!BI2,'Data - Rör ej!'!$L$17+$L$18)-$L$53),NA())</f>
        <v>#N/A</v>
      </c>
      <c r="BJ53" s="100" t="e">
        <f>IFERROR(-IF(BJ2&gt;$H$2,"",PV(Sammanställning!$E$10-'Data - Rör ej!'!$H$5,'Data - Rör ej!'!BJ2,'Data - Rör ej!'!$L$14)+PV(Sammanställning!$E$10-'Data - Rör ej!'!$H$6,'Data - Rör ej!'!BJ2,'Data - Rör ej!'!$L$15)+PV(Sammanställning!$E$10-'Data - Rör ej!'!$H$7,'Data - Rör ej!'!BJ2,'Data - Rör ej!'!$L$16)+PV(Sammanställning!$E$10-'Data - Rör ej!'!$H$8,'Data - Rör ej!'!BJ2,'Data - Rör ej!'!$L$17+$L$18)-$L$53),NA())</f>
        <v>#N/A</v>
      </c>
    </row>
    <row r="54" spans="1:62" ht="13.8" x14ac:dyDescent="0.3">
      <c r="A54" s="4"/>
      <c r="B54" s="110"/>
      <c r="C54" s="4"/>
      <c r="D54" s="4"/>
      <c r="E54" s="4"/>
      <c r="F54" s="4"/>
      <c r="G54" s="4"/>
      <c r="H54" s="4"/>
      <c r="I54" s="4"/>
      <c r="J54" s="109" t="s">
        <v>37</v>
      </c>
      <c r="K54" s="4"/>
      <c r="L54" s="100">
        <f>-L22</f>
        <v>0</v>
      </c>
      <c r="M54" s="100">
        <f>IFERROR(-IF(M2&gt;$H$2,"",PV(Sammanställning!$E$10-'Data - Rör ej!'!$H$5,'Data - Rör ej!'!M2,'Data - Rör ej!'!$L$23)+PV(Sammanställning!$E$10-'Data - Rör ej!'!$H$6,'Data - Rör ej!'!M2,'Data - Rör ej!'!$L$24)+PV(Sammanställning!$E$10-'Data - Rör ej!'!$H$7,'Data - Rör ej!'!M2,'Data - Rör ej!'!$L$25)+PV(Sammanställning!$E$10-'Data - Rör ej!'!$H$8,'Data - Rör ej!'!M2,'Data - Rör ej!'!$L$26+$L$27)-$L$54),NA())</f>
        <v>0</v>
      </c>
      <c r="N54" s="100">
        <f>IFERROR(-IF(N2&gt;$H$2,"",PV(Sammanställning!$E$10-'Data - Rör ej!'!$H$5,'Data - Rör ej!'!N2,'Data - Rör ej!'!$L$23)+PV(Sammanställning!$E$10-'Data - Rör ej!'!$H$6,'Data - Rör ej!'!N2,'Data - Rör ej!'!$L$24)+PV(Sammanställning!$E$10-'Data - Rör ej!'!$H$7,'Data - Rör ej!'!N2,'Data - Rör ej!'!$L$25)+PV(Sammanställning!$E$10-'Data - Rör ej!'!$H$8,'Data - Rör ej!'!N2,'Data - Rör ej!'!$L$26+$L$27)-$L$54),NA())</f>
        <v>0</v>
      </c>
      <c r="O54" s="100">
        <f>IFERROR(-IF(O2&gt;$H$2,"",PV(Sammanställning!$E$10-'Data - Rör ej!'!$H$5,'Data - Rör ej!'!O2,'Data - Rör ej!'!$L$23)+PV(Sammanställning!$E$10-'Data - Rör ej!'!$H$6,'Data - Rör ej!'!O2,'Data - Rör ej!'!$L$24)+PV(Sammanställning!$E$10-'Data - Rör ej!'!$H$7,'Data - Rör ej!'!O2,'Data - Rör ej!'!$L$25)+PV(Sammanställning!$E$10-'Data - Rör ej!'!$H$8,'Data - Rör ej!'!O2,'Data - Rör ej!'!$L$26+$L$27)-$L$54),NA())</f>
        <v>0</v>
      </c>
      <c r="P54" s="100">
        <f>IFERROR(-IF(P2&gt;$H$2,"",PV(Sammanställning!$E$10-'Data - Rör ej!'!$H$5,'Data - Rör ej!'!P2,'Data - Rör ej!'!$L$23)+PV(Sammanställning!$E$10-'Data - Rör ej!'!$H$6,'Data - Rör ej!'!P2,'Data - Rör ej!'!$L$24)+PV(Sammanställning!$E$10-'Data - Rör ej!'!$H$7,'Data - Rör ej!'!P2,'Data - Rör ej!'!$L$25)+PV(Sammanställning!$E$10-'Data - Rör ej!'!$H$8,'Data - Rör ej!'!P2,'Data - Rör ej!'!$L$26+$L$27)-$L$54),NA())</f>
        <v>0</v>
      </c>
      <c r="Q54" s="100">
        <f>IFERROR(-IF(Q2&gt;$H$2,"",PV(Sammanställning!$E$10-'Data - Rör ej!'!$H$5,'Data - Rör ej!'!Q2,'Data - Rör ej!'!$L$23)+PV(Sammanställning!$E$10-'Data - Rör ej!'!$H$6,'Data - Rör ej!'!Q2,'Data - Rör ej!'!$L$24)+PV(Sammanställning!$E$10-'Data - Rör ej!'!$H$7,'Data - Rör ej!'!Q2,'Data - Rör ej!'!$L$25)+PV(Sammanställning!$E$10-'Data - Rör ej!'!$H$8,'Data - Rör ej!'!Q2,'Data - Rör ej!'!$L$26+$L$27)-$L$54),NA())</f>
        <v>0</v>
      </c>
      <c r="R54" s="100">
        <f>IFERROR(-IF(R2&gt;$H$2,"",PV(Sammanställning!$E$10-'Data - Rör ej!'!$H$5,'Data - Rör ej!'!R2,'Data - Rör ej!'!$L$23)+PV(Sammanställning!$E$10-'Data - Rör ej!'!$H$6,'Data - Rör ej!'!R2,'Data - Rör ej!'!$L$24)+PV(Sammanställning!$E$10-'Data - Rör ej!'!$H$7,'Data - Rör ej!'!R2,'Data - Rör ej!'!$L$25)+PV(Sammanställning!$E$10-'Data - Rör ej!'!$H$8,'Data - Rör ej!'!R2,'Data - Rör ej!'!$L$26+$L$27)-$L$54),NA())</f>
        <v>0</v>
      </c>
      <c r="S54" s="100">
        <f>IFERROR(-IF(S2&gt;$H$2,"",PV(Sammanställning!$E$10-'Data - Rör ej!'!$H$5,'Data - Rör ej!'!S2,'Data - Rör ej!'!$L$23)+PV(Sammanställning!$E$10-'Data - Rör ej!'!$H$6,'Data - Rör ej!'!S2,'Data - Rör ej!'!$L$24)+PV(Sammanställning!$E$10-'Data - Rör ej!'!$H$7,'Data - Rör ej!'!S2,'Data - Rör ej!'!$L$25)+PV(Sammanställning!$E$10-'Data - Rör ej!'!$H$8,'Data - Rör ej!'!S2,'Data - Rör ej!'!$L$26+$L$27)-$L$54),NA())</f>
        <v>0</v>
      </c>
      <c r="T54" s="100">
        <f>IFERROR(-IF(T2&gt;$H$2,"",PV(Sammanställning!$E$10-'Data - Rör ej!'!$H$5,'Data - Rör ej!'!T2,'Data - Rör ej!'!$L$23)+PV(Sammanställning!$E$10-'Data - Rör ej!'!$H$6,'Data - Rör ej!'!T2,'Data - Rör ej!'!$L$24)+PV(Sammanställning!$E$10-'Data - Rör ej!'!$H$7,'Data - Rör ej!'!T2,'Data - Rör ej!'!$L$25)+PV(Sammanställning!$E$10-'Data - Rör ej!'!$H$8,'Data - Rör ej!'!T2,'Data - Rör ej!'!$L$26+$L$27)-$L$54),NA())</f>
        <v>0</v>
      </c>
      <c r="U54" s="100">
        <f>IFERROR(-IF(U2&gt;$H$2,"",PV(Sammanställning!$E$10-'Data - Rör ej!'!$H$5,'Data - Rör ej!'!U2,'Data - Rör ej!'!$L$23)+PV(Sammanställning!$E$10-'Data - Rör ej!'!$H$6,'Data - Rör ej!'!U2,'Data - Rör ej!'!$L$24)+PV(Sammanställning!$E$10-'Data - Rör ej!'!$H$7,'Data - Rör ej!'!U2,'Data - Rör ej!'!$L$25)+PV(Sammanställning!$E$10-'Data - Rör ej!'!$H$8,'Data - Rör ej!'!U2,'Data - Rör ej!'!$L$26+$L$27)-$L$54),NA())</f>
        <v>0</v>
      </c>
      <c r="V54" s="100">
        <f>IFERROR(-IF(V2&gt;$H$2,"",PV(Sammanställning!$E$10-'Data - Rör ej!'!$H$5,'Data - Rör ej!'!V2,'Data - Rör ej!'!$L$23)+PV(Sammanställning!$E$10-'Data - Rör ej!'!$H$6,'Data - Rör ej!'!V2,'Data - Rör ej!'!$L$24)+PV(Sammanställning!$E$10-'Data - Rör ej!'!$H$7,'Data - Rör ej!'!V2,'Data - Rör ej!'!$L$25)+PV(Sammanställning!$E$10-'Data - Rör ej!'!$H$8,'Data - Rör ej!'!V2,'Data - Rör ej!'!$L$26+$L$27)-$L$54),NA())</f>
        <v>0</v>
      </c>
      <c r="W54" s="100">
        <f>IFERROR(-IF(W2&gt;$H$2,"",PV(Sammanställning!$E$10-'Data - Rör ej!'!$H$5,'Data - Rör ej!'!W2,'Data - Rör ej!'!$L$23)+PV(Sammanställning!$E$10-'Data - Rör ej!'!$H$6,'Data - Rör ej!'!W2,'Data - Rör ej!'!$L$24)+PV(Sammanställning!$E$10-'Data - Rör ej!'!$H$7,'Data - Rör ej!'!W2,'Data - Rör ej!'!$L$25)+PV(Sammanställning!$E$10-'Data - Rör ej!'!$H$8,'Data - Rör ej!'!W2,'Data - Rör ej!'!$L$26+$L$27)-$L$54),NA())</f>
        <v>0</v>
      </c>
      <c r="X54" s="100">
        <f>IFERROR(-IF(X2&gt;$H$2,"",PV(Sammanställning!$E$10-'Data - Rör ej!'!$H$5,'Data - Rör ej!'!X2,'Data - Rör ej!'!$L$23)+PV(Sammanställning!$E$10-'Data - Rör ej!'!$H$6,'Data - Rör ej!'!X2,'Data - Rör ej!'!$L$24)+PV(Sammanställning!$E$10-'Data - Rör ej!'!$H$7,'Data - Rör ej!'!X2,'Data - Rör ej!'!$L$25)+PV(Sammanställning!$E$10-'Data - Rör ej!'!$H$8,'Data - Rör ej!'!X2,'Data - Rör ej!'!$L$26+$L$27)-$L$54),NA())</f>
        <v>0</v>
      </c>
      <c r="Y54" s="100">
        <f>IFERROR(-IF(Y2&gt;$H$2,"",PV(Sammanställning!$E$10-'Data - Rör ej!'!$H$5,'Data - Rör ej!'!Y2,'Data - Rör ej!'!$L$23)+PV(Sammanställning!$E$10-'Data - Rör ej!'!$H$6,'Data - Rör ej!'!Y2,'Data - Rör ej!'!$L$24)+PV(Sammanställning!$E$10-'Data - Rör ej!'!$H$7,'Data - Rör ej!'!Y2,'Data - Rör ej!'!$L$25)+PV(Sammanställning!$E$10-'Data - Rör ej!'!$H$8,'Data - Rör ej!'!Y2,'Data - Rör ej!'!$L$26+$L$27)-$L$54),NA())</f>
        <v>0</v>
      </c>
      <c r="Z54" s="100">
        <f>IFERROR(-IF(Z2&gt;$H$2,"",PV(Sammanställning!$E$10-'Data - Rör ej!'!$H$5,'Data - Rör ej!'!Z2,'Data - Rör ej!'!$L$23)+PV(Sammanställning!$E$10-'Data - Rör ej!'!$H$6,'Data - Rör ej!'!Z2,'Data - Rör ej!'!$L$24)+PV(Sammanställning!$E$10-'Data - Rör ej!'!$H$7,'Data - Rör ej!'!Z2,'Data - Rör ej!'!$L$25)+PV(Sammanställning!$E$10-'Data - Rör ej!'!$H$8,'Data - Rör ej!'!Z2,'Data - Rör ej!'!$L$26+$L$27)-$L$54),NA())</f>
        <v>0</v>
      </c>
      <c r="AA54" s="100">
        <f>IFERROR(-IF(AA2&gt;$H$2,"",PV(Sammanställning!$E$10-'Data - Rör ej!'!$H$5,'Data - Rör ej!'!AA2,'Data - Rör ej!'!$L$23)+PV(Sammanställning!$E$10-'Data - Rör ej!'!$H$6,'Data - Rör ej!'!AA2,'Data - Rör ej!'!$L$24)+PV(Sammanställning!$E$10-'Data - Rör ej!'!$H$7,'Data - Rör ej!'!AA2,'Data - Rör ej!'!$L$25)+PV(Sammanställning!$E$10-'Data - Rör ej!'!$H$8,'Data - Rör ej!'!AA2,'Data - Rör ej!'!$L$26+$L$27)-$L$54),NA())</f>
        <v>0</v>
      </c>
      <c r="AB54" s="100">
        <f>IFERROR(-IF(AB2&gt;$H$2,"",PV(Sammanställning!$E$10-'Data - Rör ej!'!$H$5,'Data - Rör ej!'!AB2,'Data - Rör ej!'!$L$23)+PV(Sammanställning!$E$10-'Data - Rör ej!'!$H$6,'Data - Rör ej!'!AB2,'Data - Rör ej!'!$L$24)+PV(Sammanställning!$E$10-'Data - Rör ej!'!$H$7,'Data - Rör ej!'!AB2,'Data - Rör ej!'!$L$25)+PV(Sammanställning!$E$10-'Data - Rör ej!'!$H$8,'Data - Rör ej!'!AB2,'Data - Rör ej!'!$L$26+$L$27)-$L$54),NA())</f>
        <v>0</v>
      </c>
      <c r="AC54" s="100">
        <f>IFERROR(-IF(AC2&gt;$H$2,"",PV(Sammanställning!$E$10-'Data - Rör ej!'!$H$5,'Data - Rör ej!'!AC2,'Data - Rör ej!'!$L$23)+PV(Sammanställning!$E$10-'Data - Rör ej!'!$H$6,'Data - Rör ej!'!AC2,'Data - Rör ej!'!$L$24)+PV(Sammanställning!$E$10-'Data - Rör ej!'!$H$7,'Data - Rör ej!'!AC2,'Data - Rör ej!'!$L$25)+PV(Sammanställning!$E$10-'Data - Rör ej!'!$H$8,'Data - Rör ej!'!AC2,'Data - Rör ej!'!$L$26+$L$27)-$L$54),NA())</f>
        <v>0</v>
      </c>
      <c r="AD54" s="100">
        <f>IFERROR(-IF(AD2&gt;$H$2,"",PV(Sammanställning!$E$10-'Data - Rör ej!'!$H$5,'Data - Rör ej!'!AD2,'Data - Rör ej!'!$L$23)+PV(Sammanställning!$E$10-'Data - Rör ej!'!$H$6,'Data - Rör ej!'!AD2,'Data - Rör ej!'!$L$24)+PV(Sammanställning!$E$10-'Data - Rör ej!'!$H$7,'Data - Rör ej!'!AD2,'Data - Rör ej!'!$L$25)+PV(Sammanställning!$E$10-'Data - Rör ej!'!$H$8,'Data - Rör ej!'!AD2,'Data - Rör ej!'!$L$26+$L$27)-$L$54),NA())</f>
        <v>0</v>
      </c>
      <c r="AE54" s="100">
        <f>IFERROR(-IF(AE2&gt;$H$2,"",PV(Sammanställning!$E$10-'Data - Rör ej!'!$H$5,'Data - Rör ej!'!AE2,'Data - Rör ej!'!$L$23)+PV(Sammanställning!$E$10-'Data - Rör ej!'!$H$6,'Data - Rör ej!'!AE2,'Data - Rör ej!'!$L$24)+PV(Sammanställning!$E$10-'Data - Rör ej!'!$H$7,'Data - Rör ej!'!AE2,'Data - Rör ej!'!$L$25)+PV(Sammanställning!$E$10-'Data - Rör ej!'!$H$8,'Data - Rör ej!'!AE2,'Data - Rör ej!'!$L$26+$L$27)-$L$54),NA())</f>
        <v>0</v>
      </c>
      <c r="AF54" s="100">
        <f>IFERROR(-IF(AF2&gt;$H$2,"",PV(Sammanställning!$E$10-'Data - Rör ej!'!$H$5,'Data - Rör ej!'!AF2,'Data - Rör ej!'!$L$23)+PV(Sammanställning!$E$10-'Data - Rör ej!'!$H$6,'Data - Rör ej!'!AF2,'Data - Rör ej!'!$L$24)+PV(Sammanställning!$E$10-'Data - Rör ej!'!$H$7,'Data - Rör ej!'!AF2,'Data - Rör ej!'!$L$25)+PV(Sammanställning!$E$10-'Data - Rör ej!'!$H$8,'Data - Rör ej!'!AF2,'Data - Rör ej!'!$L$26+$L$27)-$L$54),NA())</f>
        <v>0</v>
      </c>
      <c r="AG54" s="100" t="e">
        <f>IFERROR(-IF(AG2&gt;$H$2,"",PV(Sammanställning!$E$10-'Data - Rör ej!'!$H$5,'Data - Rör ej!'!AG2,'Data - Rör ej!'!$L$23)+PV(Sammanställning!$E$10-'Data - Rör ej!'!$H$6,'Data - Rör ej!'!AG2,'Data - Rör ej!'!$L$24)+PV(Sammanställning!$E$10-'Data - Rör ej!'!$H$7,'Data - Rör ej!'!AG2,'Data - Rör ej!'!$L$25)+PV(Sammanställning!$E$10-'Data - Rör ej!'!$H$8,'Data - Rör ej!'!AG2,'Data - Rör ej!'!$L$26+$L$27)-$L$54),NA())</f>
        <v>#N/A</v>
      </c>
      <c r="AH54" s="100" t="e">
        <f>IFERROR(-IF(AH2&gt;$H$2,"",PV(Sammanställning!$E$10-'Data - Rör ej!'!$H$5,'Data - Rör ej!'!AH2,'Data - Rör ej!'!$L$23)+PV(Sammanställning!$E$10-'Data - Rör ej!'!$H$6,'Data - Rör ej!'!AH2,'Data - Rör ej!'!$L$24)+PV(Sammanställning!$E$10-'Data - Rör ej!'!$H$7,'Data - Rör ej!'!AH2,'Data - Rör ej!'!$L$25)+PV(Sammanställning!$E$10-'Data - Rör ej!'!$H$8,'Data - Rör ej!'!AH2,'Data - Rör ej!'!$L$26+$L$27)-$L$54),NA())</f>
        <v>#N/A</v>
      </c>
      <c r="AI54" s="100" t="e">
        <f>IFERROR(-IF(AI2&gt;$H$2,"",PV(Sammanställning!$E$10-'Data - Rör ej!'!$H$5,'Data - Rör ej!'!AI2,'Data - Rör ej!'!$L$23)+PV(Sammanställning!$E$10-'Data - Rör ej!'!$H$6,'Data - Rör ej!'!AI2,'Data - Rör ej!'!$L$24)+PV(Sammanställning!$E$10-'Data - Rör ej!'!$H$7,'Data - Rör ej!'!AI2,'Data - Rör ej!'!$L$25)+PV(Sammanställning!$E$10-'Data - Rör ej!'!$H$8,'Data - Rör ej!'!AI2,'Data - Rör ej!'!$L$26+$L$27)-$L$54),NA())</f>
        <v>#N/A</v>
      </c>
      <c r="AJ54" s="100" t="e">
        <f>IFERROR(-IF(AJ2&gt;$H$2,"",PV(Sammanställning!$E$10-'Data - Rör ej!'!$H$5,'Data - Rör ej!'!AJ2,'Data - Rör ej!'!$L$23)+PV(Sammanställning!$E$10-'Data - Rör ej!'!$H$6,'Data - Rör ej!'!AJ2,'Data - Rör ej!'!$L$24)+PV(Sammanställning!$E$10-'Data - Rör ej!'!$H$7,'Data - Rör ej!'!AJ2,'Data - Rör ej!'!$L$25)+PV(Sammanställning!$E$10-'Data - Rör ej!'!$H$8,'Data - Rör ej!'!AJ2,'Data - Rör ej!'!$L$26+$L$27)-$L$54),NA())</f>
        <v>#N/A</v>
      </c>
      <c r="AK54" s="100" t="e">
        <f>IFERROR(-IF(AK2&gt;$H$2,"",PV(Sammanställning!$E$10-'Data - Rör ej!'!$H$5,'Data - Rör ej!'!AK2,'Data - Rör ej!'!$L$23)+PV(Sammanställning!$E$10-'Data - Rör ej!'!$H$6,'Data - Rör ej!'!AK2,'Data - Rör ej!'!$L$24)+PV(Sammanställning!$E$10-'Data - Rör ej!'!$H$7,'Data - Rör ej!'!AK2,'Data - Rör ej!'!$L$25)+PV(Sammanställning!$E$10-'Data - Rör ej!'!$H$8,'Data - Rör ej!'!AK2,'Data - Rör ej!'!$L$26+$L$27)-$L$54),NA())</f>
        <v>#N/A</v>
      </c>
      <c r="AL54" s="100" t="e">
        <f>IFERROR(-IF(AL2&gt;$H$2,"",PV(Sammanställning!$E$10-'Data - Rör ej!'!$H$5,'Data - Rör ej!'!AL2,'Data - Rör ej!'!$L$23)+PV(Sammanställning!$E$10-'Data - Rör ej!'!$H$6,'Data - Rör ej!'!AL2,'Data - Rör ej!'!$L$24)+PV(Sammanställning!$E$10-'Data - Rör ej!'!$H$7,'Data - Rör ej!'!AL2,'Data - Rör ej!'!$L$25)+PV(Sammanställning!$E$10-'Data - Rör ej!'!$H$8,'Data - Rör ej!'!AL2,'Data - Rör ej!'!$L$26+$L$27)-$L$54),NA())</f>
        <v>#N/A</v>
      </c>
      <c r="AM54" s="100" t="e">
        <f>IFERROR(-IF(AM2&gt;$H$2,"",PV(Sammanställning!$E$10-'Data - Rör ej!'!$H$5,'Data - Rör ej!'!AM2,'Data - Rör ej!'!$L$23)+PV(Sammanställning!$E$10-'Data - Rör ej!'!$H$6,'Data - Rör ej!'!AM2,'Data - Rör ej!'!$L$24)+PV(Sammanställning!$E$10-'Data - Rör ej!'!$H$7,'Data - Rör ej!'!AM2,'Data - Rör ej!'!$L$25)+PV(Sammanställning!$E$10-'Data - Rör ej!'!$H$8,'Data - Rör ej!'!AM2,'Data - Rör ej!'!$L$26+$L$27)-$L$54),NA())</f>
        <v>#N/A</v>
      </c>
      <c r="AN54" s="100" t="e">
        <f>IFERROR(-IF(AN2&gt;$H$2,"",PV(Sammanställning!$E$10-'Data - Rör ej!'!$H$5,'Data - Rör ej!'!AN2,'Data - Rör ej!'!$L$23)+PV(Sammanställning!$E$10-'Data - Rör ej!'!$H$6,'Data - Rör ej!'!AN2,'Data - Rör ej!'!$L$24)+PV(Sammanställning!$E$10-'Data - Rör ej!'!$H$7,'Data - Rör ej!'!AN2,'Data - Rör ej!'!$L$25)+PV(Sammanställning!$E$10-'Data - Rör ej!'!$H$8,'Data - Rör ej!'!AN2,'Data - Rör ej!'!$L$26+$L$27)-$L$54),NA())</f>
        <v>#N/A</v>
      </c>
      <c r="AO54" s="100" t="e">
        <f>IFERROR(-IF(AO2&gt;$H$2,"",PV(Sammanställning!$E$10-'Data - Rör ej!'!$H$5,'Data - Rör ej!'!AO2,'Data - Rör ej!'!$L$23)+PV(Sammanställning!$E$10-'Data - Rör ej!'!$H$6,'Data - Rör ej!'!AO2,'Data - Rör ej!'!$L$24)+PV(Sammanställning!$E$10-'Data - Rör ej!'!$H$7,'Data - Rör ej!'!AO2,'Data - Rör ej!'!$L$25)+PV(Sammanställning!$E$10-'Data - Rör ej!'!$H$8,'Data - Rör ej!'!AO2,'Data - Rör ej!'!$L$26+$L$27)-$L$54),NA())</f>
        <v>#N/A</v>
      </c>
      <c r="AP54" s="100" t="e">
        <f>IFERROR(-IF(AP2&gt;$H$2,"",PV(Sammanställning!$E$10-'Data - Rör ej!'!$H$5,'Data - Rör ej!'!AP2,'Data - Rör ej!'!$L$23)+PV(Sammanställning!$E$10-'Data - Rör ej!'!$H$6,'Data - Rör ej!'!AP2,'Data - Rör ej!'!$L$24)+PV(Sammanställning!$E$10-'Data - Rör ej!'!$H$7,'Data - Rör ej!'!AP2,'Data - Rör ej!'!$L$25)+PV(Sammanställning!$E$10-'Data - Rör ej!'!$H$8,'Data - Rör ej!'!AP2,'Data - Rör ej!'!$L$26+$L$27)-$L$54),NA())</f>
        <v>#N/A</v>
      </c>
      <c r="AQ54" s="100" t="e">
        <f>IFERROR(-IF(AQ2&gt;$H$2,"",PV(Sammanställning!$E$10-'Data - Rör ej!'!$H$5,'Data - Rör ej!'!AQ2,'Data - Rör ej!'!$L$23)+PV(Sammanställning!$E$10-'Data - Rör ej!'!$H$6,'Data - Rör ej!'!AQ2,'Data - Rör ej!'!$L$24)+PV(Sammanställning!$E$10-'Data - Rör ej!'!$H$7,'Data - Rör ej!'!AQ2,'Data - Rör ej!'!$L$25)+PV(Sammanställning!$E$10-'Data - Rör ej!'!$H$8,'Data - Rör ej!'!AQ2,'Data - Rör ej!'!$L$26+$L$27)-$L$54),NA())</f>
        <v>#N/A</v>
      </c>
      <c r="AR54" s="100" t="e">
        <f>IFERROR(-IF(AR2&gt;$H$2,"",PV(Sammanställning!$E$10-'Data - Rör ej!'!$H$5,'Data - Rör ej!'!AR2,'Data - Rör ej!'!$L$23)+PV(Sammanställning!$E$10-'Data - Rör ej!'!$H$6,'Data - Rör ej!'!AR2,'Data - Rör ej!'!$L$24)+PV(Sammanställning!$E$10-'Data - Rör ej!'!$H$7,'Data - Rör ej!'!AR2,'Data - Rör ej!'!$L$25)+PV(Sammanställning!$E$10-'Data - Rör ej!'!$H$8,'Data - Rör ej!'!AR2,'Data - Rör ej!'!$L$26+$L$27)-$L$54),NA())</f>
        <v>#N/A</v>
      </c>
      <c r="AS54" s="100" t="e">
        <f>IFERROR(-IF(AS2&gt;$H$2,"",PV(Sammanställning!$E$10-'Data - Rör ej!'!$H$5,'Data - Rör ej!'!AS2,'Data - Rör ej!'!$L$23)+PV(Sammanställning!$E$10-'Data - Rör ej!'!$H$6,'Data - Rör ej!'!AS2,'Data - Rör ej!'!$L$24)+PV(Sammanställning!$E$10-'Data - Rör ej!'!$H$7,'Data - Rör ej!'!AS2,'Data - Rör ej!'!$L$25)+PV(Sammanställning!$E$10-'Data - Rör ej!'!$H$8,'Data - Rör ej!'!AS2,'Data - Rör ej!'!$L$26+$L$27)-$L$54),NA())</f>
        <v>#N/A</v>
      </c>
      <c r="AT54" s="100" t="e">
        <f>IFERROR(-IF(AT2&gt;$H$2,"",PV(Sammanställning!$E$10-'Data - Rör ej!'!$H$5,'Data - Rör ej!'!AT2,'Data - Rör ej!'!$L$23)+PV(Sammanställning!$E$10-'Data - Rör ej!'!$H$6,'Data - Rör ej!'!AT2,'Data - Rör ej!'!$L$24)+PV(Sammanställning!$E$10-'Data - Rör ej!'!$H$7,'Data - Rör ej!'!AT2,'Data - Rör ej!'!$L$25)+PV(Sammanställning!$E$10-'Data - Rör ej!'!$H$8,'Data - Rör ej!'!AT2,'Data - Rör ej!'!$L$26+$L$27)-$L$54),NA())</f>
        <v>#N/A</v>
      </c>
      <c r="AU54" s="100" t="e">
        <f>IFERROR(-IF(AU2&gt;$H$2,"",PV(Sammanställning!$E$10-'Data - Rör ej!'!$H$5,'Data - Rör ej!'!AU2,'Data - Rör ej!'!$L$23)+PV(Sammanställning!$E$10-'Data - Rör ej!'!$H$6,'Data - Rör ej!'!AU2,'Data - Rör ej!'!$L$24)+PV(Sammanställning!$E$10-'Data - Rör ej!'!$H$7,'Data - Rör ej!'!AU2,'Data - Rör ej!'!$L$25)+PV(Sammanställning!$E$10-'Data - Rör ej!'!$H$8,'Data - Rör ej!'!AU2,'Data - Rör ej!'!$L$26+$L$27)-$L$54),NA())</f>
        <v>#N/A</v>
      </c>
      <c r="AV54" s="100" t="e">
        <f>IFERROR(-IF(AV2&gt;$H$2,"",PV(Sammanställning!$E$10-'Data - Rör ej!'!$H$5,'Data - Rör ej!'!AV2,'Data - Rör ej!'!$L$23)+PV(Sammanställning!$E$10-'Data - Rör ej!'!$H$6,'Data - Rör ej!'!AV2,'Data - Rör ej!'!$L$24)+PV(Sammanställning!$E$10-'Data - Rör ej!'!$H$7,'Data - Rör ej!'!AV2,'Data - Rör ej!'!$L$25)+PV(Sammanställning!$E$10-'Data - Rör ej!'!$H$8,'Data - Rör ej!'!AV2,'Data - Rör ej!'!$L$26+$L$27)-$L$54),NA())</f>
        <v>#N/A</v>
      </c>
      <c r="AW54" s="100" t="e">
        <f>IFERROR(-IF(AW2&gt;$H$2,"",PV(Sammanställning!$E$10-'Data - Rör ej!'!$H$5,'Data - Rör ej!'!AW2,'Data - Rör ej!'!$L$23)+PV(Sammanställning!$E$10-'Data - Rör ej!'!$H$6,'Data - Rör ej!'!AW2,'Data - Rör ej!'!$L$24)+PV(Sammanställning!$E$10-'Data - Rör ej!'!$H$7,'Data - Rör ej!'!AW2,'Data - Rör ej!'!$L$25)+PV(Sammanställning!$E$10-'Data - Rör ej!'!$H$8,'Data - Rör ej!'!AW2,'Data - Rör ej!'!$L$26+$L$27)-$L$54),NA())</f>
        <v>#N/A</v>
      </c>
      <c r="AX54" s="100" t="e">
        <f>IFERROR(-IF(AX2&gt;$H$2,"",PV(Sammanställning!$E$10-'Data - Rör ej!'!$H$5,'Data - Rör ej!'!AX2,'Data - Rör ej!'!$L$23)+PV(Sammanställning!$E$10-'Data - Rör ej!'!$H$6,'Data - Rör ej!'!AX2,'Data - Rör ej!'!$L$24)+PV(Sammanställning!$E$10-'Data - Rör ej!'!$H$7,'Data - Rör ej!'!AX2,'Data - Rör ej!'!$L$25)+PV(Sammanställning!$E$10-'Data - Rör ej!'!$H$8,'Data - Rör ej!'!AX2,'Data - Rör ej!'!$L$26+$L$27)-$L$54),NA())</f>
        <v>#N/A</v>
      </c>
      <c r="AY54" s="100" t="e">
        <f>IFERROR(-IF(AY2&gt;$H$2,"",PV(Sammanställning!$E$10-'Data - Rör ej!'!$H$5,'Data - Rör ej!'!AY2,'Data - Rör ej!'!$L$23)+PV(Sammanställning!$E$10-'Data - Rör ej!'!$H$6,'Data - Rör ej!'!AY2,'Data - Rör ej!'!$L$24)+PV(Sammanställning!$E$10-'Data - Rör ej!'!$H$7,'Data - Rör ej!'!AY2,'Data - Rör ej!'!$L$25)+PV(Sammanställning!$E$10-'Data - Rör ej!'!$H$8,'Data - Rör ej!'!AY2,'Data - Rör ej!'!$L$26+$L$27)-$L$54),NA())</f>
        <v>#N/A</v>
      </c>
      <c r="AZ54" s="100" t="e">
        <f>IFERROR(-IF(AZ2&gt;$H$2,"",PV(Sammanställning!$E$10-'Data - Rör ej!'!$H$5,'Data - Rör ej!'!AZ2,'Data - Rör ej!'!$L$23)+PV(Sammanställning!$E$10-'Data - Rör ej!'!$H$6,'Data - Rör ej!'!AZ2,'Data - Rör ej!'!$L$24)+PV(Sammanställning!$E$10-'Data - Rör ej!'!$H$7,'Data - Rör ej!'!AZ2,'Data - Rör ej!'!$L$25)+PV(Sammanställning!$E$10-'Data - Rör ej!'!$H$8,'Data - Rör ej!'!AZ2,'Data - Rör ej!'!$L$26+$L$27)-$L$54),NA())</f>
        <v>#N/A</v>
      </c>
      <c r="BA54" s="100" t="e">
        <f>IFERROR(-IF(BA2&gt;$H$2,"",PV(Sammanställning!$E$10-'Data - Rör ej!'!$H$5,'Data - Rör ej!'!BA2,'Data - Rör ej!'!$L$23)+PV(Sammanställning!$E$10-'Data - Rör ej!'!$H$6,'Data - Rör ej!'!BA2,'Data - Rör ej!'!$L$24)+PV(Sammanställning!$E$10-'Data - Rör ej!'!$H$7,'Data - Rör ej!'!BA2,'Data - Rör ej!'!$L$25)+PV(Sammanställning!$E$10-'Data - Rör ej!'!$H$8,'Data - Rör ej!'!BA2,'Data - Rör ej!'!$L$26+$L$27)-$L$54),NA())</f>
        <v>#N/A</v>
      </c>
      <c r="BB54" s="100" t="e">
        <f>IFERROR(-IF(BB2&gt;$H$2,"",PV(Sammanställning!$E$10-'Data - Rör ej!'!$H$5,'Data - Rör ej!'!BB2,'Data - Rör ej!'!$L$23)+PV(Sammanställning!$E$10-'Data - Rör ej!'!$H$6,'Data - Rör ej!'!BB2,'Data - Rör ej!'!$L$24)+PV(Sammanställning!$E$10-'Data - Rör ej!'!$H$7,'Data - Rör ej!'!BB2,'Data - Rör ej!'!$L$25)+PV(Sammanställning!$E$10-'Data - Rör ej!'!$H$8,'Data - Rör ej!'!BB2,'Data - Rör ej!'!$L$26+$L$27)-$L$54),NA())</f>
        <v>#N/A</v>
      </c>
      <c r="BC54" s="100" t="e">
        <f>IFERROR(-IF(BC2&gt;$H$2,"",PV(Sammanställning!$E$10-'Data - Rör ej!'!$H$5,'Data - Rör ej!'!BC2,'Data - Rör ej!'!$L$23)+PV(Sammanställning!$E$10-'Data - Rör ej!'!$H$6,'Data - Rör ej!'!BC2,'Data - Rör ej!'!$L$24)+PV(Sammanställning!$E$10-'Data - Rör ej!'!$H$7,'Data - Rör ej!'!BC2,'Data - Rör ej!'!$L$25)+PV(Sammanställning!$E$10-'Data - Rör ej!'!$H$8,'Data - Rör ej!'!BC2,'Data - Rör ej!'!$L$26+$L$27)-$L$54),NA())</f>
        <v>#N/A</v>
      </c>
      <c r="BD54" s="100" t="e">
        <f>IFERROR(-IF(BD2&gt;$H$2,"",PV(Sammanställning!$E$10-'Data - Rör ej!'!$H$5,'Data - Rör ej!'!BD2,'Data - Rör ej!'!$L$23)+PV(Sammanställning!$E$10-'Data - Rör ej!'!$H$6,'Data - Rör ej!'!BD2,'Data - Rör ej!'!$L$24)+PV(Sammanställning!$E$10-'Data - Rör ej!'!$H$7,'Data - Rör ej!'!BD2,'Data - Rör ej!'!$L$25)+PV(Sammanställning!$E$10-'Data - Rör ej!'!$H$8,'Data - Rör ej!'!BD2,'Data - Rör ej!'!$L$26+$L$27)-$L$54),NA())</f>
        <v>#N/A</v>
      </c>
      <c r="BE54" s="100" t="e">
        <f>IFERROR(-IF(BE2&gt;$H$2,"",PV(Sammanställning!$E$10-'Data - Rör ej!'!$H$5,'Data - Rör ej!'!BE2,'Data - Rör ej!'!$L$23)+PV(Sammanställning!$E$10-'Data - Rör ej!'!$H$6,'Data - Rör ej!'!BE2,'Data - Rör ej!'!$L$24)+PV(Sammanställning!$E$10-'Data - Rör ej!'!$H$7,'Data - Rör ej!'!BE2,'Data - Rör ej!'!$L$25)+PV(Sammanställning!$E$10-'Data - Rör ej!'!$H$8,'Data - Rör ej!'!BE2,'Data - Rör ej!'!$L$26+$L$27)-$L$54),NA())</f>
        <v>#N/A</v>
      </c>
      <c r="BF54" s="100" t="e">
        <f>IFERROR(-IF(BF2&gt;$H$2,"",PV(Sammanställning!$E$10-'Data - Rör ej!'!$H$5,'Data - Rör ej!'!BF2,'Data - Rör ej!'!$L$23)+PV(Sammanställning!$E$10-'Data - Rör ej!'!$H$6,'Data - Rör ej!'!BF2,'Data - Rör ej!'!$L$24)+PV(Sammanställning!$E$10-'Data - Rör ej!'!$H$7,'Data - Rör ej!'!BF2,'Data - Rör ej!'!$L$25)+PV(Sammanställning!$E$10-'Data - Rör ej!'!$H$8,'Data - Rör ej!'!BF2,'Data - Rör ej!'!$L$26+$L$27)-$L$54),NA())</f>
        <v>#N/A</v>
      </c>
      <c r="BG54" s="100" t="e">
        <f>IFERROR(-IF(BG2&gt;$H$2,"",PV(Sammanställning!$E$10-'Data - Rör ej!'!$H$5,'Data - Rör ej!'!BG2,'Data - Rör ej!'!$L$23)+PV(Sammanställning!$E$10-'Data - Rör ej!'!$H$6,'Data - Rör ej!'!BG2,'Data - Rör ej!'!$L$24)+PV(Sammanställning!$E$10-'Data - Rör ej!'!$H$7,'Data - Rör ej!'!BG2,'Data - Rör ej!'!$L$25)+PV(Sammanställning!$E$10-'Data - Rör ej!'!$H$8,'Data - Rör ej!'!BG2,'Data - Rör ej!'!$L$26+$L$27)-$L$54),NA())</f>
        <v>#N/A</v>
      </c>
      <c r="BH54" s="100" t="e">
        <f>IFERROR(-IF(BH2&gt;$H$2,"",PV(Sammanställning!$E$10-'Data - Rör ej!'!$H$5,'Data - Rör ej!'!BH2,'Data - Rör ej!'!$L$23)+PV(Sammanställning!$E$10-'Data - Rör ej!'!$H$6,'Data - Rör ej!'!BH2,'Data - Rör ej!'!$L$24)+PV(Sammanställning!$E$10-'Data - Rör ej!'!$H$7,'Data - Rör ej!'!BH2,'Data - Rör ej!'!$L$25)+PV(Sammanställning!$E$10-'Data - Rör ej!'!$H$8,'Data - Rör ej!'!BH2,'Data - Rör ej!'!$L$26+$L$27)-$L$54),NA())</f>
        <v>#N/A</v>
      </c>
      <c r="BI54" s="100" t="e">
        <f>IFERROR(-IF(BI2&gt;$H$2,"",PV(Sammanställning!$E$10-'Data - Rör ej!'!$H$5,'Data - Rör ej!'!BI2,'Data - Rör ej!'!$L$23)+PV(Sammanställning!$E$10-'Data - Rör ej!'!$H$6,'Data - Rör ej!'!BI2,'Data - Rör ej!'!$L$24)+PV(Sammanställning!$E$10-'Data - Rör ej!'!$H$7,'Data - Rör ej!'!BI2,'Data - Rör ej!'!$L$25)+PV(Sammanställning!$E$10-'Data - Rör ej!'!$H$8,'Data - Rör ej!'!BI2,'Data - Rör ej!'!$L$26+$L$27)-$L$54),NA())</f>
        <v>#N/A</v>
      </c>
      <c r="BJ54" s="100" t="e">
        <f>IFERROR(-IF(BJ2&gt;$H$2,"",PV(Sammanställning!$E$10-'Data - Rör ej!'!$H$5,'Data - Rör ej!'!BJ2,'Data - Rör ej!'!$L$23)+PV(Sammanställning!$E$10-'Data - Rör ej!'!$H$6,'Data - Rör ej!'!BJ2,'Data - Rör ej!'!$L$24)+PV(Sammanställning!$E$10-'Data - Rör ej!'!$H$7,'Data - Rör ej!'!BJ2,'Data - Rör ej!'!$L$25)+PV(Sammanställning!$E$10-'Data - Rör ej!'!$H$8,'Data - Rör ej!'!BJ2,'Data - Rör ej!'!$L$26+$L$27)-$L$54),NA())</f>
        <v>#N/A</v>
      </c>
    </row>
    <row r="55" spans="1:62" ht="13.8" x14ac:dyDescent="0.3">
      <c r="A55" s="4"/>
      <c r="B55" s="110"/>
      <c r="C55" s="4"/>
      <c r="D55" s="4"/>
      <c r="E55" s="4"/>
      <c r="F55" s="4"/>
      <c r="G55" s="4"/>
      <c r="H55" s="4"/>
      <c r="I55" s="4"/>
      <c r="J55" s="109"/>
      <c r="K55" s="4"/>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c r="AW55" s="100"/>
      <c r="AX55" s="100"/>
      <c r="AY55" s="100"/>
      <c r="AZ55" s="100"/>
      <c r="BA55" s="100"/>
      <c r="BB55" s="100"/>
      <c r="BC55" s="100"/>
      <c r="BD55" s="100"/>
      <c r="BE55" s="100"/>
      <c r="BF55" s="100"/>
      <c r="BG55" s="100"/>
      <c r="BH55" s="100"/>
      <c r="BI55" s="100"/>
      <c r="BJ55" s="100"/>
    </row>
    <row r="56" spans="1:62" ht="13.8" x14ac:dyDescent="0.3">
      <c r="A56" s="4"/>
      <c r="B56" s="110"/>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row>
    <row r="57" spans="1:62" ht="13.8" x14ac:dyDescent="0.3">
      <c r="A57" s="4"/>
      <c r="B57" s="110"/>
      <c r="C57" s="4"/>
      <c r="D57" s="4"/>
      <c r="E57" s="4"/>
      <c r="F57" s="4"/>
      <c r="G57" s="4"/>
      <c r="H57" s="4"/>
      <c r="I57" s="4"/>
      <c r="J57" s="4" t="s">
        <v>121</v>
      </c>
      <c r="K57" s="4" t="s">
        <v>118</v>
      </c>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row>
    <row r="58" spans="1:62" ht="13.8" x14ac:dyDescent="0.3">
      <c r="A58" s="4"/>
      <c r="B58" s="110"/>
      <c r="C58" s="4"/>
      <c r="D58" s="4"/>
      <c r="E58" s="4"/>
      <c r="F58" s="4"/>
      <c r="G58" s="4"/>
      <c r="H58" s="4"/>
      <c r="I58" s="4"/>
      <c r="J58" s="109" t="s">
        <v>54</v>
      </c>
      <c r="K58" s="4" cm="1">
        <f t="array" ref="K58">MATCH(MIN(IF($M58:$BJ58&gt;0,$M58:$BJ58)),$M58:$BJ58,0)</f>
        <v>1</v>
      </c>
      <c r="L58" s="100">
        <f>SUM($L$39:L39)</f>
        <v>0</v>
      </c>
      <c r="M58" s="100">
        <f>IF(M$2&gt;$H$2,0,SUM($L$39:M39))</f>
        <v>0</v>
      </c>
      <c r="N58" s="100">
        <f>IF(N$2&gt;$H$2,0,SUM($L$39:N39))</f>
        <v>0</v>
      </c>
      <c r="O58" s="100">
        <f>IF(O$2&gt;$H$2,0,SUM($L$39:O39))</f>
        <v>0</v>
      </c>
      <c r="P58" s="100">
        <f>IF(P$2&gt;$H$2,0,SUM($L$39:P39))</f>
        <v>0</v>
      </c>
      <c r="Q58" s="100">
        <f>IF(Q$2&gt;$H$2,0,SUM($L$39:Q39))</f>
        <v>0</v>
      </c>
      <c r="R58" s="100">
        <f>IF(R$2&gt;$H$2,0,SUM($L$39:R39))</f>
        <v>0</v>
      </c>
      <c r="S58" s="100">
        <f>IF(S$2&gt;$H$2,0,SUM($L$39:S39))</f>
        <v>0</v>
      </c>
      <c r="T58" s="100">
        <f>IF(T$2&gt;$H$2,0,SUM($L$39:T39))</f>
        <v>0</v>
      </c>
      <c r="U58" s="100">
        <f>IF(U$2&gt;$H$2,0,SUM($L$39:U39))</f>
        <v>0</v>
      </c>
      <c r="V58" s="100">
        <f>IF(V$2&gt;$H$2,0,SUM($L$39:V39))</f>
        <v>0</v>
      </c>
      <c r="W58" s="100">
        <f>IF(W$2&gt;$H$2,0,SUM($L$39:W39))</f>
        <v>0</v>
      </c>
      <c r="X58" s="100">
        <f>IF(X$2&gt;$H$2,0,SUM($L$39:X39))</f>
        <v>0</v>
      </c>
      <c r="Y58" s="100">
        <f>IF(Y$2&gt;$H$2,0,SUM($L$39:Y39))</f>
        <v>0</v>
      </c>
      <c r="Z58" s="100">
        <f>IF(Z$2&gt;$H$2,0,SUM($L$39:Z39))</f>
        <v>0</v>
      </c>
      <c r="AA58" s="100">
        <f>IF(AA$2&gt;$H$2,0,SUM($L$39:AA39))</f>
        <v>0</v>
      </c>
      <c r="AB58" s="100">
        <f>IF(AB$2&gt;$H$2,0,SUM($L$39:AB39))</f>
        <v>0</v>
      </c>
      <c r="AC58" s="100">
        <f>IF(AC$2&gt;$H$2,0,SUM($L$39:AC39))</f>
        <v>0</v>
      </c>
      <c r="AD58" s="100">
        <f>IF(AD$2&gt;$H$2,0,SUM($L$39:AD39))</f>
        <v>0</v>
      </c>
      <c r="AE58" s="100">
        <f>IF(AE$2&gt;$H$2,0,SUM($L$39:AE39))</f>
        <v>0</v>
      </c>
      <c r="AF58" s="100">
        <f>IF(AF$2&gt;$H$2,0,SUM($L$39:AF39))</f>
        <v>0</v>
      </c>
      <c r="AG58" s="100">
        <f>IF(AG$2&gt;$H$2,0,SUM($L$39:AG39))</f>
        <v>0</v>
      </c>
      <c r="AH58" s="100">
        <f>IF(AH$2&gt;$H$2,0,SUM($L$39:AH39))</f>
        <v>0</v>
      </c>
      <c r="AI58" s="100">
        <f>IF(AI$2&gt;$H$2,0,SUM($L$39:AI39))</f>
        <v>0</v>
      </c>
      <c r="AJ58" s="100">
        <f>IF(AJ$2&gt;$H$2,0,SUM($L$39:AJ39))</f>
        <v>0</v>
      </c>
      <c r="AK58" s="100">
        <f>IF(AK$2&gt;$H$2,0,SUM($L$39:AK39))</f>
        <v>0</v>
      </c>
      <c r="AL58" s="100">
        <f>IF(AL$2&gt;$H$2,0,SUM($L$39:AL39))</f>
        <v>0</v>
      </c>
      <c r="AM58" s="100">
        <f>IF(AM$2&gt;$H$2,0,SUM($L$39:AM39))</f>
        <v>0</v>
      </c>
      <c r="AN58" s="100">
        <f>IF(AN$2&gt;$H$2,0,SUM($L$39:AN39))</f>
        <v>0</v>
      </c>
      <c r="AO58" s="100">
        <f>IF(AO$2&gt;$H$2,0,SUM($L$39:AO39))</f>
        <v>0</v>
      </c>
      <c r="AP58" s="100">
        <f>IF(AP$2&gt;$H$2,0,SUM($L$39:AP39))</f>
        <v>0</v>
      </c>
      <c r="AQ58" s="100">
        <f>IF(AQ$2&gt;$H$2,0,SUM($L$39:AQ39))</f>
        <v>0</v>
      </c>
      <c r="AR58" s="100">
        <f>IF(AR$2&gt;$H$2,0,SUM($L$39:AR39))</f>
        <v>0</v>
      </c>
      <c r="AS58" s="100">
        <f>IF(AS$2&gt;$H$2,0,SUM($L$39:AS39))</f>
        <v>0</v>
      </c>
      <c r="AT58" s="100">
        <f>IF(AT$2&gt;$H$2,0,SUM($L$39:AT39))</f>
        <v>0</v>
      </c>
      <c r="AU58" s="100">
        <f>IF(AU$2&gt;$H$2,0,SUM($L$39:AU39))</f>
        <v>0</v>
      </c>
      <c r="AV58" s="100">
        <f>IF(AV$2&gt;$H$2,0,SUM($L$39:AV39))</f>
        <v>0</v>
      </c>
      <c r="AW58" s="100">
        <f>IF(AW$2&gt;$H$2,0,SUM($L$39:AW39))</f>
        <v>0</v>
      </c>
      <c r="AX58" s="100">
        <f>IF(AX$2&gt;$H$2,0,SUM($L$39:AX39))</f>
        <v>0</v>
      </c>
      <c r="AY58" s="100">
        <f>IF(AY$2&gt;$H$2,0,SUM($L$39:AY39))</f>
        <v>0</v>
      </c>
      <c r="AZ58" s="100">
        <f>IF(AZ$2&gt;$H$2,0,SUM($L$39:AZ39))</f>
        <v>0</v>
      </c>
      <c r="BA58" s="100">
        <f>IF(BA$2&gt;$H$2,0,SUM($L$39:BA39))</f>
        <v>0</v>
      </c>
      <c r="BB58" s="100">
        <f>IF(BB$2&gt;$H$2,0,SUM($L$39:BB39))</f>
        <v>0</v>
      </c>
      <c r="BC58" s="100">
        <f>IF(BC$2&gt;$H$2,0,SUM($L$39:BC39))</f>
        <v>0</v>
      </c>
      <c r="BD58" s="100">
        <f>IF(BD$2&gt;$H$2,0,SUM($L$39:BD39))</f>
        <v>0</v>
      </c>
      <c r="BE58" s="100">
        <f>IF(BE$2&gt;$H$2,0,SUM($L$39:BE39))</f>
        <v>0</v>
      </c>
      <c r="BF58" s="100">
        <f>IF(BF$2&gt;$H$2,0,SUM($L$39:BF39))</f>
        <v>0</v>
      </c>
      <c r="BG58" s="100">
        <f>IF(BG$2&gt;$H$2,0,SUM($L$39:BG39))</f>
        <v>0</v>
      </c>
      <c r="BH58" s="100">
        <f>IF(BH$2&gt;$H$2,0,SUM($L$39:BH39))</f>
        <v>0</v>
      </c>
      <c r="BI58" s="100">
        <f>IF(BI$2&gt;$H$2,0,SUM($L$39:BI39))</f>
        <v>0</v>
      </c>
      <c r="BJ58" s="100">
        <f>IF(BJ$2&gt;$H$2,0,SUM($L$39:BJ39))</f>
        <v>0</v>
      </c>
    </row>
    <row r="59" spans="1:62" ht="13.8" x14ac:dyDescent="0.3">
      <c r="A59" s="4"/>
      <c r="B59" s="110"/>
      <c r="C59" s="4"/>
      <c r="D59" s="4"/>
      <c r="E59" s="4"/>
      <c r="F59" s="4"/>
      <c r="G59" s="4"/>
      <c r="H59" s="4"/>
      <c r="I59" s="4"/>
      <c r="J59" s="109" t="s">
        <v>55</v>
      </c>
      <c r="K59" s="4" cm="1">
        <f t="array" ref="K59">MATCH(MIN(IF($M59:$BJ59&gt;0,$M59:$BJ59)),$M59:$BJ59,0)</f>
        <v>1</v>
      </c>
      <c r="L59" s="100">
        <f>SUM($L$48:L48)</f>
        <v>0</v>
      </c>
      <c r="M59" s="100">
        <f>IF(M$2&gt;$H$2,0,SUM($L$48:M48))</f>
        <v>0</v>
      </c>
      <c r="N59" s="100">
        <f>IF(N$2&gt;$H$2,0,SUM($L$48:N48))</f>
        <v>0</v>
      </c>
      <c r="O59" s="100">
        <f>IF(O$2&gt;$H$2,0,SUM($L$48:O48))</f>
        <v>0</v>
      </c>
      <c r="P59" s="100">
        <f>IF(P$2&gt;$H$2,0,SUM($L$48:P48))</f>
        <v>0</v>
      </c>
      <c r="Q59" s="100">
        <f>IF(Q$2&gt;$H$2,0,SUM($L$48:Q48))</f>
        <v>0</v>
      </c>
      <c r="R59" s="100">
        <f>IF(R$2&gt;$H$2,0,SUM($L$48:R48))</f>
        <v>0</v>
      </c>
      <c r="S59" s="100">
        <f>IF(S$2&gt;$H$2,0,SUM($L$48:S48))</f>
        <v>0</v>
      </c>
      <c r="T59" s="100">
        <f>IF(T$2&gt;$H$2,0,SUM($L$48:T48))</f>
        <v>0</v>
      </c>
      <c r="U59" s="100">
        <f>IF(U$2&gt;$H$2,0,SUM($L$48:U48))</f>
        <v>0</v>
      </c>
      <c r="V59" s="100">
        <f>IF(V$2&gt;$H$2,0,SUM($L$48:V48))</f>
        <v>0</v>
      </c>
      <c r="W59" s="100">
        <f>IF(W$2&gt;$H$2,0,SUM($L$48:W48))</f>
        <v>0</v>
      </c>
      <c r="X59" s="100">
        <f>IF(X$2&gt;$H$2,0,SUM($L$48:X48))</f>
        <v>0</v>
      </c>
      <c r="Y59" s="100">
        <f>IF(Y$2&gt;$H$2,0,SUM($L$48:Y48))</f>
        <v>0</v>
      </c>
      <c r="Z59" s="100">
        <f>IF(Z$2&gt;$H$2,0,SUM($L$48:Z48))</f>
        <v>0</v>
      </c>
      <c r="AA59" s="100">
        <f>IF(AA$2&gt;$H$2,0,SUM($L$48:AA48))</f>
        <v>0</v>
      </c>
      <c r="AB59" s="100">
        <f>IF(AB$2&gt;$H$2,0,SUM($L$48:AB48))</f>
        <v>0</v>
      </c>
      <c r="AC59" s="100">
        <f>IF(AC$2&gt;$H$2,0,SUM($L$48:AC48))</f>
        <v>0</v>
      </c>
      <c r="AD59" s="100">
        <f>IF(AD$2&gt;$H$2,0,SUM($L$48:AD48))</f>
        <v>0</v>
      </c>
      <c r="AE59" s="100">
        <f>IF(AE$2&gt;$H$2,0,SUM($L$48:AE48))</f>
        <v>0</v>
      </c>
      <c r="AF59" s="100">
        <f>IF(AF$2&gt;$H$2,0,SUM($L$48:AF48))</f>
        <v>0</v>
      </c>
      <c r="AG59" s="100">
        <f>IF(AG$2&gt;$H$2,0,SUM($L$48:AG48))</f>
        <v>0</v>
      </c>
      <c r="AH59" s="100">
        <f>IF(AH$2&gt;$H$2,0,SUM($L$48:AH48))</f>
        <v>0</v>
      </c>
      <c r="AI59" s="100">
        <f>IF(AI$2&gt;$H$2,0,SUM($L$48:AI48))</f>
        <v>0</v>
      </c>
      <c r="AJ59" s="100">
        <f>IF(AJ$2&gt;$H$2,0,SUM($L$48:AJ48))</f>
        <v>0</v>
      </c>
      <c r="AK59" s="100">
        <f>IF(AK$2&gt;$H$2,0,SUM($L$48:AK48))</f>
        <v>0</v>
      </c>
      <c r="AL59" s="100">
        <f>IF(AL$2&gt;$H$2,0,SUM($L$48:AL48))</f>
        <v>0</v>
      </c>
      <c r="AM59" s="100">
        <f>IF(AM$2&gt;$H$2,0,SUM($L$48:AM48))</f>
        <v>0</v>
      </c>
      <c r="AN59" s="100">
        <f>IF(AN$2&gt;$H$2,0,SUM($L$48:AN48))</f>
        <v>0</v>
      </c>
      <c r="AO59" s="100">
        <f>IF(AO$2&gt;$H$2,0,SUM($L$48:AO48))</f>
        <v>0</v>
      </c>
      <c r="AP59" s="100">
        <f>IF(AP$2&gt;$H$2,0,SUM($L$48:AP48))</f>
        <v>0</v>
      </c>
      <c r="AQ59" s="100">
        <f>IF(AQ$2&gt;$H$2,0,SUM($L$48:AQ48))</f>
        <v>0</v>
      </c>
      <c r="AR59" s="100">
        <f>IF(AR$2&gt;$H$2,0,SUM($L$48:AR48))</f>
        <v>0</v>
      </c>
      <c r="AS59" s="100">
        <f>IF(AS$2&gt;$H$2,0,SUM($L$48:AS48))</f>
        <v>0</v>
      </c>
      <c r="AT59" s="100">
        <f>IF(AT$2&gt;$H$2,0,SUM($L$48:AT48))</f>
        <v>0</v>
      </c>
      <c r="AU59" s="100">
        <f>IF(AU$2&gt;$H$2,0,SUM($L$48:AU48))</f>
        <v>0</v>
      </c>
      <c r="AV59" s="100">
        <f>IF(AV$2&gt;$H$2,0,SUM($L$48:AV48))</f>
        <v>0</v>
      </c>
      <c r="AW59" s="100">
        <f>IF(AW$2&gt;$H$2,0,SUM($L$48:AW48))</f>
        <v>0</v>
      </c>
      <c r="AX59" s="100">
        <f>IF(AX$2&gt;$H$2,0,SUM($L$48:AX48))</f>
        <v>0</v>
      </c>
      <c r="AY59" s="100">
        <f>IF(AY$2&gt;$H$2,0,SUM($L$48:AY48))</f>
        <v>0</v>
      </c>
      <c r="AZ59" s="100">
        <f>IF(AZ$2&gt;$H$2,0,SUM($L$48:AZ48))</f>
        <v>0</v>
      </c>
      <c r="BA59" s="100">
        <f>IF(BA$2&gt;$H$2,0,SUM($L$48:BA48))</f>
        <v>0</v>
      </c>
      <c r="BB59" s="100">
        <f>IF(BB$2&gt;$H$2,0,SUM($L$48:BB48))</f>
        <v>0</v>
      </c>
      <c r="BC59" s="100">
        <f>IF(BC$2&gt;$H$2,0,SUM($L$48:BC48))</f>
        <v>0</v>
      </c>
      <c r="BD59" s="100">
        <f>IF(BD$2&gt;$H$2,0,SUM($L$48:BD48))</f>
        <v>0</v>
      </c>
      <c r="BE59" s="100">
        <f>IF(BE$2&gt;$H$2,0,SUM($L$48:BE48))</f>
        <v>0</v>
      </c>
      <c r="BF59" s="100">
        <f>IF(BF$2&gt;$H$2,0,SUM($L$48:BF48))</f>
        <v>0</v>
      </c>
      <c r="BG59" s="100">
        <f>IF(BG$2&gt;$H$2,0,SUM($L$48:BG48))</f>
        <v>0</v>
      </c>
      <c r="BH59" s="100">
        <f>IF(BH$2&gt;$H$2,0,SUM($L$48:BH48))</f>
        <v>0</v>
      </c>
      <c r="BI59" s="100">
        <f>IF(BI$2&gt;$H$2,0,SUM($L$48:BI48))</f>
        <v>0</v>
      </c>
      <c r="BJ59" s="100">
        <f>IF(BJ$2&gt;$H$2,0,SUM($L$48:BJ48))</f>
        <v>0</v>
      </c>
    </row>
    <row r="60" spans="1:62" ht="13.8" x14ac:dyDescent="0.3">
      <c r="A60" s="4"/>
      <c r="B60" s="110"/>
      <c r="C60" s="4"/>
      <c r="D60" s="4"/>
      <c r="E60" s="4"/>
      <c r="F60" s="4"/>
      <c r="G60" s="4"/>
      <c r="H60" s="4"/>
      <c r="I60" s="4"/>
      <c r="J60" s="4"/>
      <c r="K60" s="4" t="s">
        <v>119</v>
      </c>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row>
    <row r="61" spans="1:62" ht="13.8" x14ac:dyDescent="0.3">
      <c r="A61" s="4"/>
      <c r="B61" s="110"/>
      <c r="C61" s="4"/>
      <c r="D61" s="4"/>
      <c r="E61" s="4"/>
      <c r="F61" s="4"/>
      <c r="G61" s="4"/>
      <c r="H61" s="4"/>
      <c r="I61" s="4"/>
      <c r="J61" s="109" t="s">
        <v>54</v>
      </c>
      <c r="K61" s="4" cm="1">
        <f t="array" ref="K61">MATCH(MIN(IF($M61:$BJ61&gt;0,$M61:$BJ61)),$M61:$BJ61,0)</f>
        <v>1</v>
      </c>
      <c r="L61" s="100">
        <f>SUM($L$39:L39)</f>
        <v>0</v>
      </c>
      <c r="M61" s="100">
        <f>IF(M$2&gt;$H$2,0,$L$61+NPV(Sammanställning!$E$10,$M$39:M39))</f>
        <v>0</v>
      </c>
      <c r="N61" s="100">
        <f>IF(N$2&gt;$H$2,0,$L$61+NPV(Sammanställning!$E$10,$M$39:N39))</f>
        <v>0</v>
      </c>
      <c r="O61" s="100">
        <f>IF(O$2&gt;$H$2,0,$L$61+NPV(Sammanställning!$E$10,$M$39:O39))</f>
        <v>0</v>
      </c>
      <c r="P61" s="100">
        <f>IF(P$2&gt;$H$2,0,$L$61+NPV(Sammanställning!$E$10,$M$39:P39))</f>
        <v>0</v>
      </c>
      <c r="Q61" s="100">
        <f>IF(Q$2&gt;$H$2,0,$L$61+NPV(Sammanställning!$E$10,$M$39:Q39))</f>
        <v>0</v>
      </c>
      <c r="R61" s="100">
        <f>IF(R$2&gt;$H$2,0,$L$61+NPV(Sammanställning!$E$10,$M$39:R39))</f>
        <v>0</v>
      </c>
      <c r="S61" s="100">
        <f>IF(S$2&gt;$H$2,0,$L$61+NPV(Sammanställning!$E$10,$M$39:S39))</f>
        <v>0</v>
      </c>
      <c r="T61" s="100">
        <f>IF(T$2&gt;$H$2,0,$L$61+NPV(Sammanställning!$E$10,$M$39:T39))</f>
        <v>0</v>
      </c>
      <c r="U61" s="100">
        <f>IF(U$2&gt;$H$2,0,$L$61+NPV(Sammanställning!$E$10,$M$39:U39))</f>
        <v>0</v>
      </c>
      <c r="V61" s="100">
        <f>IF(V$2&gt;$H$2,0,$L$61+NPV(Sammanställning!$E$10,$M$39:V39))</f>
        <v>0</v>
      </c>
      <c r="W61" s="100">
        <f>IF(W$2&gt;$H$2,0,$L$61+NPV(Sammanställning!$E$10,$M$39:W39))</f>
        <v>0</v>
      </c>
      <c r="X61" s="100">
        <f>IF(X$2&gt;$H$2,0,$L$61+NPV(Sammanställning!$E$10,$M$39:X39))</f>
        <v>0</v>
      </c>
      <c r="Y61" s="100">
        <f>IF(Y$2&gt;$H$2,0,$L$61+NPV(Sammanställning!$E$10,$M$39:Y39))</f>
        <v>0</v>
      </c>
      <c r="Z61" s="100">
        <f>IF(Z$2&gt;$H$2,0,$L$61+NPV(Sammanställning!$E$10,$M$39:Z39))</f>
        <v>0</v>
      </c>
      <c r="AA61" s="100">
        <f>IF(AA$2&gt;$H$2,0,$L$61+NPV(Sammanställning!$E$10,$M$39:AA39))</f>
        <v>0</v>
      </c>
      <c r="AB61" s="100">
        <f>IF(AB$2&gt;$H$2,0,$L$61+NPV(Sammanställning!$E$10,$M$39:AB39))</f>
        <v>0</v>
      </c>
      <c r="AC61" s="100">
        <f>IF(AC$2&gt;$H$2,0,$L$61+NPV(Sammanställning!$E$10,$M$39:AC39))</f>
        <v>0</v>
      </c>
      <c r="AD61" s="100">
        <f>IF(AD$2&gt;$H$2,0,$L$61+NPV(Sammanställning!$E$10,$M$39:AD39))</f>
        <v>0</v>
      </c>
      <c r="AE61" s="100">
        <f>IF(AE$2&gt;$H$2,0,$L$61+NPV(Sammanställning!$E$10,$M$39:AE39))</f>
        <v>0</v>
      </c>
      <c r="AF61" s="100">
        <f>IF(AF$2&gt;$H$2,0,$L$61+NPV(Sammanställning!$E$10,$M$39:AF39))</f>
        <v>0</v>
      </c>
      <c r="AG61" s="100">
        <f>IF(AG$2&gt;$H$2,0,$L$61+NPV(Sammanställning!$E$10,$M$39:AG39))</f>
        <v>0</v>
      </c>
      <c r="AH61" s="100">
        <f>IF(AH$2&gt;$H$2,0,$L$61+NPV(Sammanställning!$E$10,$M$39:AH39))</f>
        <v>0</v>
      </c>
      <c r="AI61" s="100">
        <f>IF(AI$2&gt;$H$2,0,$L$61+NPV(Sammanställning!$E$10,$M$39:AI39))</f>
        <v>0</v>
      </c>
      <c r="AJ61" s="100">
        <f>IF(AJ$2&gt;$H$2,0,$L$61+NPV(Sammanställning!$E$10,$M$39:AJ39))</f>
        <v>0</v>
      </c>
      <c r="AK61" s="100">
        <f>IF(AK$2&gt;$H$2,0,$L$61+NPV(Sammanställning!$E$10,$M$39:AK39))</f>
        <v>0</v>
      </c>
      <c r="AL61" s="100">
        <f>IF(AL$2&gt;$H$2,0,$L$61+NPV(Sammanställning!$E$10,$M$39:AL39))</f>
        <v>0</v>
      </c>
      <c r="AM61" s="100">
        <f>IF(AM$2&gt;$H$2,0,$L$61+NPV(Sammanställning!$E$10,$M$39:AM39))</f>
        <v>0</v>
      </c>
      <c r="AN61" s="100">
        <f>IF(AN$2&gt;$H$2,0,$L$61+NPV(Sammanställning!$E$10,$M$39:AN39))</f>
        <v>0</v>
      </c>
      <c r="AO61" s="100">
        <f>IF(AO$2&gt;$H$2,0,$L$61+NPV(Sammanställning!$E$10,$M$39:AO39))</f>
        <v>0</v>
      </c>
      <c r="AP61" s="100">
        <f>IF(AP$2&gt;$H$2,0,$L$61+NPV(Sammanställning!$E$10,$M$39:AP39))</f>
        <v>0</v>
      </c>
      <c r="AQ61" s="100">
        <f>IF(AQ$2&gt;$H$2,0,$L$61+NPV(Sammanställning!$E$10,$M$39:AQ39))</f>
        <v>0</v>
      </c>
      <c r="AR61" s="100">
        <f>IF(AR$2&gt;$H$2,0,$L$61+NPV(Sammanställning!$E$10,$M$39:AR39))</f>
        <v>0</v>
      </c>
      <c r="AS61" s="100">
        <f>IF(AS$2&gt;$H$2,0,$L$61+NPV(Sammanställning!$E$10,$M$39:AS39))</f>
        <v>0</v>
      </c>
      <c r="AT61" s="100">
        <f>IF(AT$2&gt;$H$2,0,$L$61+NPV(Sammanställning!$E$10,$M$39:AT39))</f>
        <v>0</v>
      </c>
      <c r="AU61" s="100">
        <f>IF(AU$2&gt;$H$2,0,$L$61+NPV(Sammanställning!$E$10,$M$39:AU39))</f>
        <v>0</v>
      </c>
      <c r="AV61" s="100">
        <f>IF(AV$2&gt;$H$2,0,$L$61+NPV(Sammanställning!$E$10,$M$39:AV39))</f>
        <v>0</v>
      </c>
      <c r="AW61" s="100">
        <f>IF(AW$2&gt;$H$2,0,$L$61+NPV(Sammanställning!$E$10,$M$39:AW39))</f>
        <v>0</v>
      </c>
      <c r="AX61" s="100">
        <f>IF(AX$2&gt;$H$2,0,$L$61+NPV(Sammanställning!$E$10,$M$39:AX39))</f>
        <v>0</v>
      </c>
      <c r="AY61" s="100">
        <f>IF(AY$2&gt;$H$2,0,$L$61+NPV(Sammanställning!$E$10,$M$39:AY39))</f>
        <v>0</v>
      </c>
      <c r="AZ61" s="100">
        <f>IF(AZ$2&gt;$H$2,0,$L$61+NPV(Sammanställning!$E$10,$M$39:AZ39))</f>
        <v>0</v>
      </c>
      <c r="BA61" s="100">
        <f>IF(BA$2&gt;$H$2,0,$L$61+NPV(Sammanställning!$E$10,$M$39:BA39))</f>
        <v>0</v>
      </c>
      <c r="BB61" s="100">
        <f>IF(BB$2&gt;$H$2,0,$L$61+NPV(Sammanställning!$E$10,$M$39:BB39))</f>
        <v>0</v>
      </c>
      <c r="BC61" s="100">
        <f>IF(BC$2&gt;$H$2,0,$L$61+NPV(Sammanställning!$E$10,$M$39:BC39))</f>
        <v>0</v>
      </c>
      <c r="BD61" s="100">
        <f>IF(BD$2&gt;$H$2,0,$L$61+NPV(Sammanställning!$E$10,$M$39:BD39))</f>
        <v>0</v>
      </c>
      <c r="BE61" s="100">
        <f>IF(BE$2&gt;$H$2,0,$L$61+NPV(Sammanställning!$E$10,$M$39:BE39))</f>
        <v>0</v>
      </c>
      <c r="BF61" s="100">
        <f>IF(BF$2&gt;$H$2,0,$L$61+NPV(Sammanställning!$E$10,$M$39:BF39))</f>
        <v>0</v>
      </c>
      <c r="BG61" s="100">
        <f>IF(BG$2&gt;$H$2,0,$L$61+NPV(Sammanställning!$E$10,$M$39:BG39))</f>
        <v>0</v>
      </c>
      <c r="BH61" s="100">
        <f>IF(BH$2&gt;$H$2,0,$L$61+NPV(Sammanställning!$E$10,$M$39:BH39))</f>
        <v>0</v>
      </c>
      <c r="BI61" s="100">
        <f>IF(BI$2&gt;$H$2,0,$L$61+NPV(Sammanställning!$E$10,$M$39:BI39))</f>
        <v>0</v>
      </c>
      <c r="BJ61" s="100">
        <f>IF(BJ$2&gt;$H$2,0,$L$61+NPV(Sammanställning!$E$10,$M$39:BJ39))</f>
        <v>0</v>
      </c>
    </row>
    <row r="62" spans="1:62" ht="13.8" x14ac:dyDescent="0.3">
      <c r="A62" s="4"/>
      <c r="B62" s="110"/>
      <c r="C62" s="4"/>
      <c r="D62" s="4"/>
      <c r="E62" s="4"/>
      <c r="F62" s="4"/>
      <c r="G62" s="4"/>
      <c r="H62" s="4"/>
      <c r="I62" s="4"/>
      <c r="J62" s="109" t="s">
        <v>55</v>
      </c>
      <c r="K62" s="4" cm="1">
        <f t="array" ref="K62">MATCH(MIN(IF($M62:$BJ62&gt;0,$M62:$BJ62)),$M62:$BJ62,0)</f>
        <v>1</v>
      </c>
      <c r="L62" s="100">
        <f>SUM($L$48:L48)</f>
        <v>0</v>
      </c>
      <c r="M62" s="100">
        <f>IF(M$2&gt;$H$2,0,$L$62+NPV(Sammanställning!$E$10,$M$48:M48))</f>
        <v>0</v>
      </c>
      <c r="N62" s="100">
        <f>IF(N$2&gt;$H$2,0,$L$62+NPV(Sammanställning!$E$10,$M$48:N48))</f>
        <v>0</v>
      </c>
      <c r="O62" s="100">
        <f>IF(O$2&gt;$H$2,0,$L$62+NPV(Sammanställning!$E$10,$M$48:O48))</f>
        <v>0</v>
      </c>
      <c r="P62" s="100">
        <f>IF(P$2&gt;$H$2,0,$L$62+NPV(Sammanställning!$E$10,$M$48:P48))</f>
        <v>0</v>
      </c>
      <c r="Q62" s="100">
        <f>IF(Q$2&gt;$H$2,0,$L$62+NPV(Sammanställning!$E$10,$M$48:Q48))</f>
        <v>0</v>
      </c>
      <c r="R62" s="100">
        <f>IF(R$2&gt;$H$2,0,$L$62+NPV(Sammanställning!$E$10,$M$48:R48))</f>
        <v>0</v>
      </c>
      <c r="S62" s="100">
        <f>IF(S$2&gt;$H$2,0,$L$62+NPV(Sammanställning!$E$10,$M$48:S48))</f>
        <v>0</v>
      </c>
      <c r="T62" s="100">
        <f>IF(T$2&gt;$H$2,0,$L$62+NPV(Sammanställning!$E$10,$M$48:T48))</f>
        <v>0</v>
      </c>
      <c r="U62" s="100">
        <f>IF(U$2&gt;$H$2,0,$L$62+NPV(Sammanställning!$E$10,$M$48:U48))</f>
        <v>0</v>
      </c>
      <c r="V62" s="100">
        <f>IF(V$2&gt;$H$2,0,$L$62+NPV(Sammanställning!$E$10,$M$48:V48))</f>
        <v>0</v>
      </c>
      <c r="W62" s="100">
        <f>IF(W$2&gt;$H$2,0,$L$62+NPV(Sammanställning!$E$10,$M$48:W48))</f>
        <v>0</v>
      </c>
      <c r="X62" s="100">
        <f>IF(X$2&gt;$H$2,0,$L$62+NPV(Sammanställning!$E$10,$M$48:X48))</f>
        <v>0</v>
      </c>
      <c r="Y62" s="100">
        <f>IF(Y$2&gt;$H$2,0,$L$62+NPV(Sammanställning!$E$10,$M$48:Y48))</f>
        <v>0</v>
      </c>
      <c r="Z62" s="100">
        <f>IF(Z$2&gt;$H$2,0,$L$62+NPV(Sammanställning!$E$10,$M$48:Z48))</f>
        <v>0</v>
      </c>
      <c r="AA62" s="100">
        <f>IF(AA$2&gt;$H$2,0,$L$62+NPV(Sammanställning!$E$10,$M$48:AA48))</f>
        <v>0</v>
      </c>
      <c r="AB62" s="100">
        <f>IF(AB$2&gt;$H$2,0,$L$62+NPV(Sammanställning!$E$10,$M$48:AB48))</f>
        <v>0</v>
      </c>
      <c r="AC62" s="100">
        <f>IF(AC$2&gt;$H$2,0,$L$62+NPV(Sammanställning!$E$10,$M$48:AC48))</f>
        <v>0</v>
      </c>
      <c r="AD62" s="100">
        <f>IF(AD$2&gt;$H$2,0,$L$62+NPV(Sammanställning!$E$10,$M$48:AD48))</f>
        <v>0</v>
      </c>
      <c r="AE62" s="100">
        <f>IF(AE$2&gt;$H$2,0,$L$62+NPV(Sammanställning!$E$10,$M$48:AE48))</f>
        <v>0</v>
      </c>
      <c r="AF62" s="100">
        <f>IF(AF$2&gt;$H$2,0,$L$62+NPV(Sammanställning!$E$10,$M$48:AF48))</f>
        <v>0</v>
      </c>
      <c r="AG62" s="100">
        <f>IF(AG$2&gt;$H$2,0,$L$62+NPV(Sammanställning!$E$10,$M$48:AG48))</f>
        <v>0</v>
      </c>
      <c r="AH62" s="100">
        <f>IF(AH$2&gt;$H$2,0,$L$62+NPV(Sammanställning!$E$10,$M$48:AH48))</f>
        <v>0</v>
      </c>
      <c r="AI62" s="100">
        <f>IF(AI$2&gt;$H$2,0,$L$62+NPV(Sammanställning!$E$10,$M$48:AI48))</f>
        <v>0</v>
      </c>
      <c r="AJ62" s="100">
        <f>IF(AJ$2&gt;$H$2,0,$L$62+NPV(Sammanställning!$E$10,$M$48:AJ48))</f>
        <v>0</v>
      </c>
      <c r="AK62" s="100">
        <f>IF(AK$2&gt;$H$2,0,$L$62+NPV(Sammanställning!$E$10,$M$48:AK48))</f>
        <v>0</v>
      </c>
      <c r="AL62" s="100">
        <f>IF(AL$2&gt;$H$2,0,$L$62+NPV(Sammanställning!$E$10,$M$48:AL48))</f>
        <v>0</v>
      </c>
      <c r="AM62" s="100">
        <f>IF(AM$2&gt;$H$2,0,$L$62+NPV(Sammanställning!$E$10,$M$48:AM48))</f>
        <v>0</v>
      </c>
      <c r="AN62" s="100">
        <f>IF(AN$2&gt;$H$2,0,$L$62+NPV(Sammanställning!$E$10,$M$48:AN48))</f>
        <v>0</v>
      </c>
      <c r="AO62" s="100">
        <f>IF(AO$2&gt;$H$2,0,$L$62+NPV(Sammanställning!$E$10,$M$48:AO48))</f>
        <v>0</v>
      </c>
      <c r="AP62" s="100">
        <f>IF(AP$2&gt;$H$2,0,$L$62+NPV(Sammanställning!$E$10,$M$48:AP48))</f>
        <v>0</v>
      </c>
      <c r="AQ62" s="100">
        <f>IF(AQ$2&gt;$H$2,0,$L$62+NPV(Sammanställning!$E$10,$M$48:AQ48))</f>
        <v>0</v>
      </c>
      <c r="AR62" s="100">
        <f>IF(AR$2&gt;$H$2,0,$L$62+NPV(Sammanställning!$E$10,$M$48:AR48))</f>
        <v>0</v>
      </c>
      <c r="AS62" s="100">
        <f>IF(AS$2&gt;$H$2,0,$L$62+NPV(Sammanställning!$E$10,$M$48:AS48))</f>
        <v>0</v>
      </c>
      <c r="AT62" s="100">
        <f>IF(AT$2&gt;$H$2,0,$L$62+NPV(Sammanställning!$E$10,$M$48:AT48))</f>
        <v>0</v>
      </c>
      <c r="AU62" s="100">
        <f>IF(AU$2&gt;$H$2,0,$L$62+NPV(Sammanställning!$E$10,$M$48:AU48))</f>
        <v>0</v>
      </c>
      <c r="AV62" s="100">
        <f>IF(AV$2&gt;$H$2,0,$L$62+NPV(Sammanställning!$E$10,$M$48:AV48))</f>
        <v>0</v>
      </c>
      <c r="AW62" s="100">
        <f>IF(AW$2&gt;$H$2,0,$L$62+NPV(Sammanställning!$E$10,$M$48:AW48))</f>
        <v>0</v>
      </c>
      <c r="AX62" s="100">
        <f>IF(AX$2&gt;$H$2,0,$L$62+NPV(Sammanställning!$E$10,$M$48:AX48))</f>
        <v>0</v>
      </c>
      <c r="AY62" s="100">
        <f>IF(AY$2&gt;$H$2,0,$L$62+NPV(Sammanställning!$E$10,$M$48:AY48))</f>
        <v>0</v>
      </c>
      <c r="AZ62" s="100">
        <f>IF(AZ$2&gt;$H$2,0,$L$62+NPV(Sammanställning!$E$10,$M$48:AZ48))</f>
        <v>0</v>
      </c>
      <c r="BA62" s="100">
        <f>IF(BA$2&gt;$H$2,0,$L$62+NPV(Sammanställning!$E$10,$M$48:BA48))</f>
        <v>0</v>
      </c>
      <c r="BB62" s="100">
        <f>IF(BB$2&gt;$H$2,0,$L$62+NPV(Sammanställning!$E$10,$M$48:BB48))</f>
        <v>0</v>
      </c>
      <c r="BC62" s="100">
        <f>IF(BC$2&gt;$H$2,0,$L$62+NPV(Sammanställning!$E$10,$M$48:BC48))</f>
        <v>0</v>
      </c>
      <c r="BD62" s="100">
        <f>IF(BD$2&gt;$H$2,0,$L$62+NPV(Sammanställning!$E$10,$M$48:BD48))</f>
        <v>0</v>
      </c>
      <c r="BE62" s="100">
        <f>IF(BE$2&gt;$H$2,0,$L$62+NPV(Sammanställning!$E$10,$M$48:BE48))</f>
        <v>0</v>
      </c>
      <c r="BF62" s="100">
        <f>IF(BF$2&gt;$H$2,0,$L$62+NPV(Sammanställning!$E$10,$M$48:BF48))</f>
        <v>0</v>
      </c>
      <c r="BG62" s="100">
        <f>IF(BG$2&gt;$H$2,0,$L$62+NPV(Sammanställning!$E$10,$M$48:BG48))</f>
        <v>0</v>
      </c>
      <c r="BH62" s="100">
        <f>IF(BH$2&gt;$H$2,0,$L$62+NPV(Sammanställning!$E$10,$M$48:BH48))</f>
        <v>0</v>
      </c>
      <c r="BI62" s="100">
        <f>IF(BI$2&gt;$H$2,0,$L$62+NPV(Sammanställning!$E$10,$M$48:BI48))</f>
        <v>0</v>
      </c>
      <c r="BJ62" s="100">
        <f>IF(BJ$2&gt;$H$2,0,$L$62+NPV(Sammanställning!$E$10,$M$48:BJ48))</f>
        <v>0</v>
      </c>
    </row>
    <row r="63" spans="1:62" ht="13.8" x14ac:dyDescent="0.3">
      <c r="A63" s="4"/>
      <c r="B63" s="110"/>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row>
    <row r="64" spans="1:62" ht="13.8" x14ac:dyDescent="0.3">
      <c r="A64" s="4"/>
      <c r="B64" s="110"/>
      <c r="C64" s="4"/>
      <c r="D64" s="4"/>
      <c r="E64" s="4"/>
      <c r="F64" s="4"/>
      <c r="G64" s="4"/>
      <c r="H64" s="4"/>
      <c r="I64" s="4"/>
      <c r="J64" s="95" t="s">
        <v>122</v>
      </c>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row>
    <row r="65" spans="1:62" ht="13.8" x14ac:dyDescent="0.3">
      <c r="A65" s="4"/>
      <c r="B65" s="110"/>
      <c r="C65" s="4"/>
      <c r="D65" s="4"/>
      <c r="E65" s="4"/>
      <c r="F65" s="4"/>
      <c r="G65" s="4"/>
      <c r="H65" s="4"/>
      <c r="I65" s="4"/>
      <c r="J65" s="4"/>
      <c r="K65" s="4" t="s">
        <v>118</v>
      </c>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row>
    <row r="66" spans="1:62" ht="13.8" x14ac:dyDescent="0.3">
      <c r="A66" s="4"/>
      <c r="B66" s="110"/>
      <c r="C66" s="4"/>
      <c r="D66" s="4"/>
      <c r="E66" s="4"/>
      <c r="F66" s="4"/>
      <c r="G66" s="4"/>
      <c r="H66" s="4"/>
      <c r="I66" s="4"/>
      <c r="J66" s="109" t="s">
        <v>54</v>
      </c>
      <c r="K66" s="113" cm="1">
        <f t="array" ref="K66">IF(L58=0,0,ROUND(K58-1+(-INDEX(M58:BJ58,1,K58-1)/INDEX($M39:$BJ39,1,$K$58)),2))</f>
        <v>0</v>
      </c>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row>
    <row r="67" spans="1:62" ht="13.8" x14ac:dyDescent="0.3">
      <c r="A67" s="95" t="s">
        <v>38</v>
      </c>
      <c r="B67" s="4"/>
      <c r="C67" s="4"/>
      <c r="D67" s="105"/>
      <c r="E67" s="105"/>
      <c r="F67" s="105"/>
      <c r="G67" s="105"/>
      <c r="H67" s="105"/>
      <c r="I67" s="105"/>
      <c r="J67" s="109" t="s">
        <v>55</v>
      </c>
      <c r="K67" s="4" t="str" cm="1">
        <f t="array" ref="K67">IF(L59=0,"-",ROUND(K59-1+(-INDEX(M59:BJ59,1,K59-1)/INDEX($M48:$BJ48,1,$K$59)),2))</f>
        <v>-</v>
      </c>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row>
    <row r="68" spans="1:62" ht="13.8" x14ac:dyDescent="0.3">
      <c r="A68" s="4"/>
      <c r="B68" s="4"/>
      <c r="C68" s="4"/>
      <c r="D68" s="4"/>
      <c r="E68" s="4"/>
      <c r="F68" s="4"/>
      <c r="G68" s="4"/>
      <c r="H68" s="4"/>
      <c r="I68" s="4"/>
      <c r="J68" s="4"/>
      <c r="K68" s="4" t="s">
        <v>119</v>
      </c>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row>
    <row r="69" spans="1:62" ht="13.8" x14ac:dyDescent="0.3">
      <c r="A69" s="4" t="s">
        <v>35</v>
      </c>
      <c r="B69" s="4"/>
      <c r="C69" s="106" t="str">
        <f>Sammanställning!$C$25</f>
        <v>Investeringskostnad (SEK)</v>
      </c>
      <c r="D69" s="106" t="str">
        <f>Sammanställning!$B$36</f>
        <v>Nuvärde Energikostnad, totalt (SEK)</v>
      </c>
      <c r="E69" s="106" t="str">
        <f>Sammanställning!$B$42</f>
        <v>Nuvärde Underhållskostnader (SEK)</v>
      </c>
      <c r="F69" s="107" t="str">
        <f>Sammanställning!$B$47</f>
        <v>Nuvärde Miljökostnad (SEK)</v>
      </c>
      <c r="G69" s="106" t="str">
        <f>Sammanställning!$B$52</f>
        <v>Nuvärde restvärde (SEK)</v>
      </c>
      <c r="H69" s="106" t="str">
        <f>Sammanställning!$B$56</f>
        <v>LCC-kostnad (SEK)</v>
      </c>
      <c r="I69" s="106"/>
      <c r="J69" s="109" t="s">
        <v>54</v>
      </c>
      <c r="K69" s="4" cm="1">
        <f t="array" ref="K69">IF(L61=0,0,ROUND(K61-1+(-INDEX(M61:BJ61,1,K61-1)/(INDEX($M39:$BJ39,1,$K$61)/(1+Sammanställning!E10)^K61)),2))</f>
        <v>0</v>
      </c>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row>
    <row r="70" spans="1:62" ht="13.8" x14ac:dyDescent="0.3">
      <c r="A70" s="4"/>
      <c r="B70" s="105">
        <v>0.5</v>
      </c>
      <c r="C70" s="100">
        <f>Sammanställning!$F$25</f>
        <v>0</v>
      </c>
      <c r="D70" s="100">
        <f>Sammanställning!$F$36*B70</f>
        <v>0</v>
      </c>
      <c r="E70" s="100">
        <f>Sammanställning!$F$42</f>
        <v>0</v>
      </c>
      <c r="F70" s="100">
        <f>Sammanställning!$F$47</f>
        <v>0</v>
      </c>
      <c r="G70" s="100">
        <f>Sammanställning!$F$52</f>
        <v>0</v>
      </c>
      <c r="H70" s="100">
        <f>SUM(C70:F70)-G70</f>
        <v>0</v>
      </c>
      <c r="I70" s="100"/>
      <c r="J70" s="109" t="s">
        <v>55</v>
      </c>
      <c r="K70" s="4" t="str" cm="1">
        <f t="array" ref="K70">IF(L62=0,"-",ROUND(K62-1+(-INDEX(M62:BJ62,1,K62-1)/(INDEX($M48:$BJ48,1,$K$62)/(1+Sammanställning!E10)^K62)),2))</f>
        <v>-</v>
      </c>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row>
    <row r="71" spans="1:62" ht="13.8" x14ac:dyDescent="0.3">
      <c r="A71" s="4"/>
      <c r="B71" s="105">
        <v>0.75</v>
      </c>
      <c r="C71" s="100">
        <f>Sammanställning!$F$25</f>
        <v>0</v>
      </c>
      <c r="D71" s="100">
        <f>Sammanställning!$F$36*B71</f>
        <v>0</v>
      </c>
      <c r="E71" s="100">
        <f>Sammanställning!$F$42</f>
        <v>0</v>
      </c>
      <c r="F71" s="100">
        <f>Sammanställning!$F$47</f>
        <v>0</v>
      </c>
      <c r="G71" s="100">
        <f>Sammanställning!$F$52</f>
        <v>0</v>
      </c>
      <c r="H71" s="100">
        <f t="shared" ref="H71:H76" si="84">SUM(C71:F71)-G71</f>
        <v>0</v>
      </c>
      <c r="I71" s="100"/>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row>
    <row r="72" spans="1:62" ht="13.8" x14ac:dyDescent="0.3">
      <c r="A72" s="4"/>
      <c r="B72" s="108">
        <v>1</v>
      </c>
      <c r="C72" s="109">
        <f>Sammanställning!$F$25</f>
        <v>0</v>
      </c>
      <c r="D72" s="109">
        <f>Sammanställning!$F$36*B72</f>
        <v>0</v>
      </c>
      <c r="E72" s="109">
        <f>Sammanställning!$F$42</f>
        <v>0</v>
      </c>
      <c r="F72" s="109">
        <f>Sammanställning!$F$47</f>
        <v>0</v>
      </c>
      <c r="G72" s="109">
        <f>Sammanställning!$F$52</f>
        <v>0</v>
      </c>
      <c r="H72" s="109">
        <f t="shared" si="84"/>
        <v>0</v>
      </c>
      <c r="I72" s="109"/>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row>
    <row r="73" spans="1:62" ht="13.8" x14ac:dyDescent="0.3">
      <c r="A73" s="4"/>
      <c r="B73" s="105">
        <v>1.25</v>
      </c>
      <c r="C73" s="100">
        <f>Sammanställning!$F$25</f>
        <v>0</v>
      </c>
      <c r="D73" s="100">
        <f>Sammanställning!$F$36*B73</f>
        <v>0</v>
      </c>
      <c r="E73" s="100">
        <f>Sammanställning!$F$42</f>
        <v>0</v>
      </c>
      <c r="F73" s="100">
        <f>Sammanställning!$F$47</f>
        <v>0</v>
      </c>
      <c r="G73" s="100">
        <f>Sammanställning!$F$52</f>
        <v>0</v>
      </c>
      <c r="H73" s="100">
        <f t="shared" si="84"/>
        <v>0</v>
      </c>
      <c r="I73" s="100"/>
      <c r="J73" s="106"/>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row>
    <row r="74" spans="1:62" ht="13.8" x14ac:dyDescent="0.3">
      <c r="A74" s="4"/>
      <c r="B74" s="105">
        <v>1.5</v>
      </c>
      <c r="C74" s="100">
        <f>Sammanställning!$F$25</f>
        <v>0</v>
      </c>
      <c r="D74" s="100">
        <f>Sammanställning!$F$36*B74</f>
        <v>0</v>
      </c>
      <c r="E74" s="100">
        <f>Sammanställning!$F$42</f>
        <v>0</v>
      </c>
      <c r="F74" s="100">
        <f>Sammanställning!$F$47</f>
        <v>0</v>
      </c>
      <c r="G74" s="100">
        <f>Sammanställning!$F$52</f>
        <v>0</v>
      </c>
      <c r="H74" s="100">
        <f t="shared" si="84"/>
        <v>0</v>
      </c>
      <c r="I74" s="100"/>
      <c r="J74" s="100"/>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row>
    <row r="75" spans="1:62" ht="13.8" x14ac:dyDescent="0.3">
      <c r="A75" s="4"/>
      <c r="B75" s="105">
        <v>1.75</v>
      </c>
      <c r="C75" s="100">
        <f>Sammanställning!$F$25</f>
        <v>0</v>
      </c>
      <c r="D75" s="100">
        <f>Sammanställning!$F$36*B75</f>
        <v>0</v>
      </c>
      <c r="E75" s="100">
        <f>Sammanställning!$F$42</f>
        <v>0</v>
      </c>
      <c r="F75" s="100">
        <f>Sammanställning!$F$47</f>
        <v>0</v>
      </c>
      <c r="G75" s="100">
        <f>Sammanställning!$F$52</f>
        <v>0</v>
      </c>
      <c r="H75" s="100">
        <f t="shared" si="84"/>
        <v>0</v>
      </c>
      <c r="I75" s="100"/>
      <c r="J75" s="100"/>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row>
    <row r="76" spans="1:62" ht="13.8" x14ac:dyDescent="0.3">
      <c r="A76" s="4"/>
      <c r="B76" s="105">
        <v>2</v>
      </c>
      <c r="C76" s="100">
        <f>Sammanställning!$F$25</f>
        <v>0</v>
      </c>
      <c r="D76" s="100">
        <f>Sammanställning!$F$36*B76</f>
        <v>0</v>
      </c>
      <c r="E76" s="100">
        <f>Sammanställning!$F$42</f>
        <v>0</v>
      </c>
      <c r="F76" s="100">
        <f>Sammanställning!$F$47</f>
        <v>0</v>
      </c>
      <c r="G76" s="100">
        <f>Sammanställning!$F$52</f>
        <v>0</v>
      </c>
      <c r="H76" s="100">
        <f t="shared" si="84"/>
        <v>0</v>
      </c>
      <c r="I76" s="100"/>
      <c r="J76" s="109"/>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row>
    <row r="77" spans="1:62" ht="13.8" x14ac:dyDescent="0.3">
      <c r="A77" s="4"/>
      <c r="B77" s="110"/>
      <c r="C77" s="4"/>
      <c r="D77" s="4"/>
      <c r="E77" s="4"/>
      <c r="F77" s="4"/>
      <c r="G77" s="4"/>
      <c r="H77" s="100"/>
      <c r="I77" s="100"/>
      <c r="J77" s="100"/>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row>
    <row r="78" spans="1:62" ht="13.8" x14ac:dyDescent="0.3">
      <c r="A78" s="4" t="s">
        <v>36</v>
      </c>
      <c r="B78" s="4"/>
      <c r="C78" s="106" t="str">
        <f>Sammanställning!$C$25</f>
        <v>Investeringskostnad (SEK)</v>
      </c>
      <c r="D78" s="106" t="str">
        <f>Sammanställning!$B$36</f>
        <v>Nuvärde Energikostnad, totalt (SEK)</v>
      </c>
      <c r="E78" s="106" t="str">
        <f>Sammanställning!$B$42</f>
        <v>Nuvärde Underhållskostnader (SEK)</v>
      </c>
      <c r="F78" s="107" t="str">
        <f>Sammanställning!$B$47</f>
        <v>Nuvärde Miljökostnad (SEK)</v>
      </c>
      <c r="G78" s="106" t="str">
        <f>Sammanställning!$B$52</f>
        <v>Nuvärde restvärde (SEK)</v>
      </c>
      <c r="H78" s="106" t="str">
        <f>Sammanställning!$B$56</f>
        <v>LCC-kostnad (SEK)</v>
      </c>
      <c r="I78" s="106"/>
      <c r="J78" s="100"/>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row>
    <row r="79" spans="1:62" ht="13.8" x14ac:dyDescent="0.3">
      <c r="A79" s="4"/>
      <c r="B79" s="105">
        <v>0.5</v>
      </c>
      <c r="C79" s="100">
        <f>Sammanställning!$H$25</f>
        <v>0</v>
      </c>
      <c r="D79" s="100">
        <f>Sammanställning!$H$36*B79</f>
        <v>0</v>
      </c>
      <c r="E79" s="100">
        <f>Sammanställning!$H$42</f>
        <v>0</v>
      </c>
      <c r="F79" s="100">
        <f>Sammanställning!$H$47</f>
        <v>0</v>
      </c>
      <c r="G79" s="100">
        <f>Sammanställning!$H$52</f>
        <v>0</v>
      </c>
      <c r="H79" s="100">
        <f>SUM(C79:F79)-G79</f>
        <v>0</v>
      </c>
      <c r="I79" s="100"/>
      <c r="J79" s="100"/>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row>
    <row r="80" spans="1:62" ht="13.8" x14ac:dyDescent="0.3">
      <c r="A80" s="4"/>
      <c r="B80" s="105">
        <v>0.75</v>
      </c>
      <c r="C80" s="100">
        <f>Sammanställning!$H$25</f>
        <v>0</v>
      </c>
      <c r="D80" s="100">
        <f>Sammanställning!$H$36*B80</f>
        <v>0</v>
      </c>
      <c r="E80" s="100">
        <f>Sammanställning!$H$42</f>
        <v>0</v>
      </c>
      <c r="F80" s="100">
        <f>Sammanställning!$H$47</f>
        <v>0</v>
      </c>
      <c r="G80" s="100">
        <f>Sammanställning!$H$52</f>
        <v>0</v>
      </c>
      <c r="H80" s="100">
        <f t="shared" ref="H80:H85" si="85">SUM(C80:F80)-G80</f>
        <v>0</v>
      </c>
      <c r="I80" s="100"/>
      <c r="J80" s="100"/>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row>
    <row r="81" spans="1:62" ht="13.8" x14ac:dyDescent="0.3">
      <c r="A81" s="4"/>
      <c r="B81" s="108">
        <v>1</v>
      </c>
      <c r="C81" s="109">
        <f>Sammanställning!$H$25</f>
        <v>0</v>
      </c>
      <c r="D81" s="109">
        <f>Sammanställning!$H$36*B81</f>
        <v>0</v>
      </c>
      <c r="E81" s="109">
        <f>Sammanställning!$H$42</f>
        <v>0</v>
      </c>
      <c r="F81" s="109">
        <f>Sammanställning!$H$47</f>
        <v>0</v>
      </c>
      <c r="G81" s="109">
        <f>Sammanställning!$H$52</f>
        <v>0</v>
      </c>
      <c r="H81" s="109">
        <f t="shared" si="85"/>
        <v>0</v>
      </c>
      <c r="I81" s="109"/>
      <c r="J81" s="100"/>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row>
    <row r="82" spans="1:62" ht="13.8" x14ac:dyDescent="0.3">
      <c r="A82" s="4"/>
      <c r="B82" s="105">
        <v>1.25</v>
      </c>
      <c r="C82" s="100">
        <f>Sammanställning!$H$25</f>
        <v>0</v>
      </c>
      <c r="D82" s="100">
        <f>Sammanställning!$H$36*B82</f>
        <v>0</v>
      </c>
      <c r="E82" s="100">
        <f>Sammanställning!$H$42</f>
        <v>0</v>
      </c>
      <c r="F82" s="100">
        <f>Sammanställning!$H$47</f>
        <v>0</v>
      </c>
      <c r="G82" s="100">
        <f>Sammanställning!$H$52</f>
        <v>0</v>
      </c>
      <c r="H82" s="100">
        <f t="shared" si="85"/>
        <v>0</v>
      </c>
      <c r="I82" s="100"/>
      <c r="J82" s="106"/>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row>
    <row r="83" spans="1:62" ht="13.8" x14ac:dyDescent="0.3">
      <c r="A83" s="4"/>
      <c r="B83" s="105">
        <v>1.5</v>
      </c>
      <c r="C83" s="100">
        <f>Sammanställning!$H$25</f>
        <v>0</v>
      </c>
      <c r="D83" s="100">
        <f>Sammanställning!$H$36*B83</f>
        <v>0</v>
      </c>
      <c r="E83" s="100">
        <f>Sammanställning!$H$42</f>
        <v>0</v>
      </c>
      <c r="F83" s="100">
        <f>Sammanställning!$H$47</f>
        <v>0</v>
      </c>
      <c r="G83" s="100">
        <f>Sammanställning!$H$52</f>
        <v>0</v>
      </c>
      <c r="H83" s="100">
        <f t="shared" si="85"/>
        <v>0</v>
      </c>
      <c r="I83" s="100"/>
      <c r="J83" s="100"/>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row>
    <row r="84" spans="1:62" ht="13.8" x14ac:dyDescent="0.3">
      <c r="A84" s="4"/>
      <c r="B84" s="105">
        <v>1.75</v>
      </c>
      <c r="C84" s="100">
        <f>Sammanställning!$H$25</f>
        <v>0</v>
      </c>
      <c r="D84" s="100">
        <f>Sammanställning!$H$36*B84</f>
        <v>0</v>
      </c>
      <c r="E84" s="100">
        <f>Sammanställning!$H$42</f>
        <v>0</v>
      </c>
      <c r="F84" s="100">
        <f>Sammanställning!$H$47</f>
        <v>0</v>
      </c>
      <c r="G84" s="100">
        <f>Sammanställning!$H$52</f>
        <v>0</v>
      </c>
      <c r="H84" s="100">
        <f t="shared" si="85"/>
        <v>0</v>
      </c>
      <c r="I84" s="100"/>
      <c r="J84" s="100"/>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row>
    <row r="85" spans="1:62" ht="13.8" x14ac:dyDescent="0.3">
      <c r="A85" s="4"/>
      <c r="B85" s="105">
        <v>2</v>
      </c>
      <c r="C85" s="100">
        <f>Sammanställning!$H$25</f>
        <v>0</v>
      </c>
      <c r="D85" s="100">
        <f>Sammanställning!$H$36*B85</f>
        <v>0</v>
      </c>
      <c r="E85" s="100">
        <f>Sammanställning!$H$42</f>
        <v>0</v>
      </c>
      <c r="F85" s="100">
        <f>Sammanställning!$H$47</f>
        <v>0</v>
      </c>
      <c r="G85" s="100">
        <f>Sammanställning!$H$52</f>
        <v>0</v>
      </c>
      <c r="H85" s="100">
        <f t="shared" si="85"/>
        <v>0</v>
      </c>
      <c r="I85" s="100"/>
      <c r="J85" s="109"/>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row>
    <row r="86" spans="1:62" ht="13.8" x14ac:dyDescent="0.3">
      <c r="A86" s="4"/>
      <c r="B86" s="110"/>
      <c r="C86" s="4"/>
      <c r="D86" s="4"/>
      <c r="E86" s="4"/>
      <c r="F86" s="4"/>
      <c r="G86" s="4"/>
      <c r="H86" s="100"/>
      <c r="I86" s="100"/>
      <c r="J86" s="100"/>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row>
    <row r="87" spans="1:62" ht="13.8" x14ac:dyDescent="0.3">
      <c r="A87" s="4" t="s">
        <v>37</v>
      </c>
      <c r="B87" s="4"/>
      <c r="C87" s="106" t="str">
        <f>Sammanställning!$C$25</f>
        <v>Investeringskostnad (SEK)</v>
      </c>
      <c r="D87" s="106" t="str">
        <f>Sammanställning!$B$36</f>
        <v>Nuvärde Energikostnad, totalt (SEK)</v>
      </c>
      <c r="E87" s="106" t="str">
        <f>Sammanställning!$B$42</f>
        <v>Nuvärde Underhållskostnader (SEK)</v>
      </c>
      <c r="F87" s="107" t="str">
        <f>Sammanställning!$B$47</f>
        <v>Nuvärde Miljökostnad (SEK)</v>
      </c>
      <c r="G87" s="106" t="str">
        <f>Sammanställning!$B$52</f>
        <v>Nuvärde restvärde (SEK)</v>
      </c>
      <c r="H87" s="106" t="str">
        <f>Sammanställning!$B$56</f>
        <v>LCC-kostnad (SEK)</v>
      </c>
      <c r="I87" s="106"/>
      <c r="J87" s="100"/>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row>
    <row r="88" spans="1:62" ht="13.8" x14ac:dyDescent="0.3">
      <c r="A88" s="4"/>
      <c r="B88" s="105">
        <v>0.5</v>
      </c>
      <c r="C88" s="100">
        <f>Sammanställning!$K$25</f>
        <v>0</v>
      </c>
      <c r="D88" s="100">
        <f>Sammanställning!$K$36*B88</f>
        <v>0</v>
      </c>
      <c r="E88" s="100">
        <f>Sammanställning!$K$42</f>
        <v>0</v>
      </c>
      <c r="F88" s="100">
        <f>Sammanställning!$K$47</f>
        <v>0</v>
      </c>
      <c r="G88" s="100">
        <f>Sammanställning!$K$52</f>
        <v>0</v>
      </c>
      <c r="H88" s="100">
        <f>SUM(C88:F88)-G88</f>
        <v>0</v>
      </c>
      <c r="I88" s="100"/>
      <c r="J88" s="100"/>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row>
    <row r="89" spans="1:62" ht="13.8" x14ac:dyDescent="0.3">
      <c r="A89" s="4"/>
      <c r="B89" s="105">
        <v>0.75</v>
      </c>
      <c r="C89" s="100">
        <f>Sammanställning!$K$25</f>
        <v>0</v>
      </c>
      <c r="D89" s="100">
        <f>Sammanställning!$K$36*B89</f>
        <v>0</v>
      </c>
      <c r="E89" s="100">
        <f>Sammanställning!$K$42</f>
        <v>0</v>
      </c>
      <c r="F89" s="100">
        <f>Sammanställning!$K$47</f>
        <v>0</v>
      </c>
      <c r="G89" s="100">
        <f>Sammanställning!$K$52</f>
        <v>0</v>
      </c>
      <c r="H89" s="100">
        <f t="shared" ref="H89:H94" si="86">SUM(C89:F89)-G89</f>
        <v>0</v>
      </c>
      <c r="I89" s="100"/>
      <c r="J89" s="100"/>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row>
    <row r="90" spans="1:62" ht="13.8" x14ac:dyDescent="0.3">
      <c r="A90" s="4"/>
      <c r="B90" s="108">
        <v>1</v>
      </c>
      <c r="C90" s="109">
        <f>Sammanställning!$K$25</f>
        <v>0</v>
      </c>
      <c r="D90" s="109">
        <f>Sammanställning!$K$36*B90</f>
        <v>0</v>
      </c>
      <c r="E90" s="109">
        <f>Sammanställning!$K$42</f>
        <v>0</v>
      </c>
      <c r="F90" s="109">
        <f>Sammanställning!$K$47</f>
        <v>0</v>
      </c>
      <c r="G90" s="109">
        <f>Sammanställning!$K$52</f>
        <v>0</v>
      </c>
      <c r="H90" s="109">
        <f t="shared" si="86"/>
        <v>0</v>
      </c>
      <c r="I90" s="109"/>
      <c r="J90" s="100"/>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row>
    <row r="91" spans="1:62" ht="13.8" x14ac:dyDescent="0.3">
      <c r="A91" s="4"/>
      <c r="B91" s="105">
        <v>1.25</v>
      </c>
      <c r="C91" s="100">
        <f>Sammanställning!$K$25</f>
        <v>0</v>
      </c>
      <c r="D91" s="100">
        <f>Sammanställning!$K$36*B91</f>
        <v>0</v>
      </c>
      <c r="E91" s="100">
        <f>Sammanställning!$K$42</f>
        <v>0</v>
      </c>
      <c r="F91" s="100">
        <f>Sammanställning!$K$47</f>
        <v>0</v>
      </c>
      <c r="G91" s="100">
        <f>Sammanställning!$K$52</f>
        <v>0</v>
      </c>
      <c r="H91" s="100">
        <f t="shared" si="86"/>
        <v>0</v>
      </c>
      <c r="I91" s="100"/>
      <c r="J91" s="106"/>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row>
    <row r="92" spans="1:62" ht="13.8" x14ac:dyDescent="0.3">
      <c r="A92" s="4"/>
      <c r="B92" s="105">
        <v>1.5</v>
      </c>
      <c r="C92" s="100">
        <f>Sammanställning!$K$25</f>
        <v>0</v>
      </c>
      <c r="D92" s="100">
        <f>Sammanställning!$K$36*B92</f>
        <v>0</v>
      </c>
      <c r="E92" s="100">
        <f>Sammanställning!$K$42</f>
        <v>0</v>
      </c>
      <c r="F92" s="100">
        <f>Sammanställning!$K$47</f>
        <v>0</v>
      </c>
      <c r="G92" s="100">
        <f>Sammanställning!$K$52</f>
        <v>0</v>
      </c>
      <c r="H92" s="100">
        <f t="shared" si="86"/>
        <v>0</v>
      </c>
      <c r="I92" s="100"/>
      <c r="J92" s="100"/>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row>
    <row r="93" spans="1:62" ht="13.8" x14ac:dyDescent="0.3">
      <c r="A93" s="4"/>
      <c r="B93" s="105">
        <v>1.75</v>
      </c>
      <c r="C93" s="100">
        <f>Sammanställning!$K$25</f>
        <v>0</v>
      </c>
      <c r="D93" s="100">
        <f>Sammanställning!$K$36*B93</f>
        <v>0</v>
      </c>
      <c r="E93" s="100">
        <f>Sammanställning!$K$42</f>
        <v>0</v>
      </c>
      <c r="F93" s="100">
        <f>Sammanställning!$K$47</f>
        <v>0</v>
      </c>
      <c r="G93" s="100">
        <f>Sammanställning!$K$52</f>
        <v>0</v>
      </c>
      <c r="H93" s="100">
        <f t="shared" si="86"/>
        <v>0</v>
      </c>
      <c r="I93" s="100"/>
      <c r="J93" s="100"/>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row>
    <row r="94" spans="1:62" ht="13.8" x14ac:dyDescent="0.3">
      <c r="A94" s="4"/>
      <c r="B94" s="105">
        <v>2</v>
      </c>
      <c r="C94" s="100">
        <f>Sammanställning!$K$25</f>
        <v>0</v>
      </c>
      <c r="D94" s="100">
        <f>Sammanställning!$K$36*B94</f>
        <v>0</v>
      </c>
      <c r="E94" s="100">
        <f>Sammanställning!$K$42</f>
        <v>0</v>
      </c>
      <c r="F94" s="100">
        <f>Sammanställning!$K$47</f>
        <v>0</v>
      </c>
      <c r="G94" s="100">
        <f>Sammanställning!$K$52</f>
        <v>0</v>
      </c>
      <c r="H94" s="100">
        <f t="shared" si="86"/>
        <v>0</v>
      </c>
      <c r="I94" s="100"/>
      <c r="J94" s="109"/>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row>
    <row r="95" spans="1:62" ht="13.8" x14ac:dyDescent="0.3">
      <c r="A95" s="4"/>
      <c r="B95" s="110"/>
      <c r="C95" s="4"/>
      <c r="D95" s="4"/>
      <c r="E95" s="4"/>
      <c r="F95" s="4"/>
      <c r="G95" s="4"/>
      <c r="H95" s="4"/>
      <c r="I95" s="4"/>
      <c r="J95" s="100"/>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row>
    <row r="96" spans="1:62" ht="13.8" x14ac:dyDescent="0.3">
      <c r="A96" s="4"/>
      <c r="B96" s="110"/>
      <c r="C96" s="4"/>
      <c r="D96" s="4"/>
      <c r="E96" s="4"/>
      <c r="F96" s="4"/>
      <c r="G96" s="4"/>
      <c r="H96" s="4"/>
      <c r="I96" s="4"/>
      <c r="J96" s="100"/>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row>
    <row r="97" spans="1:62" ht="13.8" x14ac:dyDescent="0.3">
      <c r="A97" s="4"/>
      <c r="B97" s="110"/>
      <c r="C97" s="4"/>
      <c r="D97" s="4"/>
      <c r="E97" s="4"/>
      <c r="F97" s="4"/>
      <c r="G97" s="4"/>
      <c r="H97" s="4"/>
      <c r="I97" s="4"/>
      <c r="J97" s="100"/>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row>
    <row r="98" spans="1:62" ht="13.8" x14ac:dyDescent="0.3">
      <c r="A98" s="4"/>
      <c r="B98" s="110"/>
      <c r="C98" s="4"/>
      <c r="D98" s="4"/>
      <c r="E98" s="4"/>
      <c r="F98" s="4"/>
      <c r="G98" s="4"/>
      <c r="H98" s="4"/>
      <c r="I98" s="4"/>
      <c r="J98" s="100"/>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row>
    <row r="99" spans="1:62" ht="13.8" x14ac:dyDescent="0.3">
      <c r="A99" s="4"/>
      <c r="B99" s="110"/>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row>
    <row r="100" spans="1:62" ht="13.8" x14ac:dyDescent="0.3">
      <c r="A100" s="4"/>
      <c r="B100" s="110"/>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row>
    <row r="101" spans="1:62" ht="13.8" x14ac:dyDescent="0.3">
      <c r="A101" s="4"/>
      <c r="B101" s="110"/>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row>
    <row r="102" spans="1:62" ht="13.8" x14ac:dyDescent="0.3">
      <c r="A102" s="4"/>
      <c r="B102" s="110"/>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row>
    <row r="103" spans="1:62" ht="13.8" x14ac:dyDescent="0.3">
      <c r="A103" s="4"/>
      <c r="B103" s="110"/>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row>
    <row r="104" spans="1:62" ht="13.8" x14ac:dyDescent="0.3">
      <c r="A104" s="4"/>
      <c r="B104" s="110"/>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row>
    <row r="105" spans="1:62" ht="13.8" x14ac:dyDescent="0.3">
      <c r="A105" s="4"/>
      <c r="B105" s="110"/>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row>
    <row r="106" spans="1:62" ht="13.8" x14ac:dyDescent="0.3">
      <c r="A106" s="4"/>
      <c r="B106" s="110"/>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row>
    <row r="107" spans="1:62" ht="13.8" x14ac:dyDescent="0.3">
      <c r="A107" s="4"/>
      <c r="B107" s="110"/>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row>
    <row r="108" spans="1:62" ht="13.8" x14ac:dyDescent="0.3">
      <c r="A108" s="4"/>
      <c r="B108" s="110"/>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row>
    <row r="109" spans="1:62" ht="13.8" x14ac:dyDescent="0.3">
      <c r="A109" s="4"/>
      <c r="B109" s="110"/>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row>
    <row r="110" spans="1:62" ht="13.8" x14ac:dyDescent="0.3">
      <c r="A110" s="4"/>
      <c r="B110" s="110"/>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row>
    <row r="111" spans="1:62" ht="13.8" x14ac:dyDescent="0.3">
      <c r="A111" s="4"/>
      <c r="B111" s="110"/>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row>
    <row r="112" spans="1:62" ht="13.8" x14ac:dyDescent="0.3">
      <c r="A112" s="4"/>
      <c r="B112" s="110"/>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row>
    <row r="113" spans="1:62" ht="13.8" x14ac:dyDescent="0.3">
      <c r="A113" s="4"/>
      <c r="B113" s="110"/>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row>
    <row r="114" spans="1:62" ht="13.8" x14ac:dyDescent="0.3">
      <c r="A114" s="4"/>
      <c r="B114" s="110"/>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row>
    <row r="115" spans="1:62" ht="13.8" x14ac:dyDescent="0.3">
      <c r="A115" s="4"/>
      <c r="B115" s="110"/>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row>
    <row r="116" spans="1:62" ht="13.8" x14ac:dyDescent="0.3">
      <c r="A116" s="4"/>
      <c r="B116" s="110"/>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row>
    <row r="117" spans="1:62" ht="13.8"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row>
    <row r="118" spans="1:62" ht="13.8" x14ac:dyDescent="0.3">
      <c r="A118" s="95" t="s">
        <v>41</v>
      </c>
      <c r="B118" s="4"/>
      <c r="C118" s="4"/>
      <c r="D118" s="105"/>
      <c r="E118" s="105"/>
      <c r="F118" s="105"/>
      <c r="G118" s="105"/>
      <c r="H118" s="105"/>
      <c r="I118" s="105"/>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row>
    <row r="119" spans="1:62" ht="13.8"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row>
    <row r="120" spans="1:62" ht="13.8" x14ac:dyDescent="0.3">
      <c r="A120" s="4" t="s">
        <v>35</v>
      </c>
      <c r="B120" s="4"/>
      <c r="C120" s="106" t="str">
        <f>Sammanställning!$C$25</f>
        <v>Investeringskostnad (SEK)</v>
      </c>
      <c r="D120" s="106" t="str">
        <f>Sammanställning!$B$36</f>
        <v>Nuvärde Energikostnad, totalt (SEK)</v>
      </c>
      <c r="E120" s="106" t="str">
        <f>Sammanställning!$B$42</f>
        <v>Nuvärde Underhållskostnader (SEK)</v>
      </c>
      <c r="F120" s="107" t="str">
        <f>Sammanställning!$B$47</f>
        <v>Nuvärde Miljökostnad (SEK)</v>
      </c>
      <c r="G120" s="106" t="str">
        <f>Sammanställning!$B$52</f>
        <v>Nuvärde restvärde (SEK)</v>
      </c>
      <c r="H120" s="106" t="str">
        <f>Sammanställning!$B$56</f>
        <v>LCC-kostnad (SEK)</v>
      </c>
      <c r="I120" s="106"/>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row>
    <row r="121" spans="1:62" ht="13.8" x14ac:dyDescent="0.3">
      <c r="A121" s="4"/>
      <c r="B121" s="105">
        <v>-0.05</v>
      </c>
      <c r="C121" s="100">
        <f>Sammanställning!$F$25</f>
        <v>0</v>
      </c>
      <c r="D121" s="100">
        <f>PV(Sammanställning!$E$10-Sammanställning!$K$9,Sammanställning!$E$9,-(Sammanställning!$J$9*Sammanställning!$F$30))+
PV((Sammanställning!$E$10-B121),Sammanställning!$E$9,-(Sammanställning!$J$11*Sammanställning!$F$31))+
PV(Sammanställning!$E$10-B121,Sammanställning!$E$9,-(Sammanställning!$J$11*Sammanställning!$F$32))+
PV(Sammanställning!$E$10-B121,Sammanställning!$E$9,-(Sammanställning!$J$11*Sammanställning!$F$33))+
PV(Sammanställning!$E$10-Sammanställning!$K$10,Sammanställning!$E$9,-(Sammanställning!$J$10*Sammanställning!$F$34))</f>
        <v>0</v>
      </c>
      <c r="E121" s="100">
        <f>Sammanställning!$F$42</f>
        <v>0</v>
      </c>
      <c r="F121" s="100">
        <f>Sammanställning!$F$47</f>
        <v>0</v>
      </c>
      <c r="G121" s="100">
        <f>Sammanställning!$F$52</f>
        <v>0</v>
      </c>
      <c r="H121" s="100">
        <f>SUM(C121:F121)-G121</f>
        <v>0</v>
      </c>
      <c r="I121" s="100"/>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row>
    <row r="122" spans="1:62" ht="13.8" x14ac:dyDescent="0.3">
      <c r="A122" s="4"/>
      <c r="B122" s="105">
        <v>-0.04</v>
      </c>
      <c r="C122" s="100">
        <f>Sammanställning!$F$25</f>
        <v>0</v>
      </c>
      <c r="D122" s="100">
        <f>PV(Sammanställning!$E$10-Sammanställning!$K$9,Sammanställning!$E$9,-(Sammanställning!$J$9*Sammanställning!$F$30))+
PV((Sammanställning!$E$10-B122),Sammanställning!$E$9,-(Sammanställning!$J$11*Sammanställning!$F$31))+
PV(Sammanställning!$E$10-B122,Sammanställning!$E$9,-(Sammanställning!$J$11*Sammanställning!$F$32))+
PV(Sammanställning!$E$10-B122,Sammanställning!$E$9,-(Sammanställning!$J$11*Sammanställning!$F$33))+
PV(Sammanställning!$E$10-Sammanställning!$K$10,Sammanställning!$E$9,-(Sammanställning!$J$10*Sammanställning!$F$34))</f>
        <v>0</v>
      </c>
      <c r="E122" s="100">
        <f>Sammanställning!$F$42</f>
        <v>0</v>
      </c>
      <c r="F122" s="100">
        <f>Sammanställning!$F$47</f>
        <v>0</v>
      </c>
      <c r="G122" s="100">
        <f>Sammanställning!$F$52</f>
        <v>0</v>
      </c>
      <c r="H122" s="100">
        <f t="shared" ref="H122:H131" si="87">SUM(C122:F122)-G122</f>
        <v>0</v>
      </c>
      <c r="I122" s="100"/>
      <c r="J122" s="105"/>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row>
    <row r="123" spans="1:62" ht="13.8" x14ac:dyDescent="0.3">
      <c r="A123" s="4"/>
      <c r="B123" s="105">
        <v>-0.03</v>
      </c>
      <c r="C123" s="100">
        <f>Sammanställning!$F$25</f>
        <v>0</v>
      </c>
      <c r="D123" s="100">
        <f>PV(Sammanställning!$E$10-Sammanställning!$K$9,Sammanställning!$E$9,-(Sammanställning!$J$9*Sammanställning!$F$30))+
PV((Sammanställning!$E$10-B123),Sammanställning!$E$9,-(Sammanställning!$J$11*Sammanställning!$F$31))+
PV(Sammanställning!$E$10-B123,Sammanställning!$E$9,-(Sammanställning!$J$11*Sammanställning!$F$32))+
PV(Sammanställning!$E$10-B123,Sammanställning!$E$9,-(Sammanställning!$J$11*Sammanställning!$F$33))+
PV(Sammanställning!$E$10-Sammanställning!$K$10,Sammanställning!$E$9,-(Sammanställning!$J$10*Sammanställning!$F$34))</f>
        <v>0</v>
      </c>
      <c r="E123" s="100">
        <f>Sammanställning!$F$42</f>
        <v>0</v>
      </c>
      <c r="F123" s="100">
        <f>Sammanställning!$F$47</f>
        <v>0</v>
      </c>
      <c r="G123" s="100">
        <f>Sammanställning!$F$52</f>
        <v>0</v>
      </c>
      <c r="H123" s="100">
        <f t="shared" si="87"/>
        <v>0</v>
      </c>
      <c r="I123" s="100"/>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row>
    <row r="124" spans="1:62" ht="13.8" x14ac:dyDescent="0.3">
      <c r="A124" s="4"/>
      <c r="B124" s="105">
        <v>-0.02</v>
      </c>
      <c r="C124" s="100">
        <f>Sammanställning!$F$25</f>
        <v>0</v>
      </c>
      <c r="D124" s="100">
        <f>PV(Sammanställning!$E$10-Sammanställning!$K$9,Sammanställning!$E$9,-(Sammanställning!$J$9*Sammanställning!$F$30))+
PV((Sammanställning!$E$10-B124),Sammanställning!$E$9,-(Sammanställning!$J$11*Sammanställning!$F$31))+
PV(Sammanställning!$E$10-B124,Sammanställning!$E$9,-(Sammanställning!$J$11*Sammanställning!$F$32))+
PV(Sammanställning!$E$10-B124,Sammanställning!$E$9,-(Sammanställning!$J$11*Sammanställning!$F$33))+
PV(Sammanställning!$E$10-Sammanställning!$K$10,Sammanställning!$E$9,-(Sammanställning!$J$10*Sammanställning!$F$34))</f>
        <v>0</v>
      </c>
      <c r="E124" s="100">
        <f>Sammanställning!$F$42</f>
        <v>0</v>
      </c>
      <c r="F124" s="100">
        <f>Sammanställning!$F$47</f>
        <v>0</v>
      </c>
      <c r="G124" s="100">
        <f>Sammanställning!$F$52</f>
        <v>0</v>
      </c>
      <c r="H124" s="100">
        <f t="shared" si="87"/>
        <v>0</v>
      </c>
      <c r="I124" s="100"/>
      <c r="J124" s="106"/>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row>
    <row r="125" spans="1:62" ht="13.8" x14ac:dyDescent="0.3">
      <c r="A125" s="4"/>
      <c r="B125" s="105">
        <v>-0.01</v>
      </c>
      <c r="C125" s="100">
        <f>Sammanställning!$F$25</f>
        <v>0</v>
      </c>
      <c r="D125" s="100">
        <f>PV(Sammanställning!$E$10-Sammanställning!$K$9,Sammanställning!$E$9,-(Sammanställning!$J$9*Sammanställning!$F$30))+
PV((Sammanställning!$E$10-B125),Sammanställning!$E$9,-(Sammanställning!$J$11*Sammanställning!$F$31))+
PV(Sammanställning!$E$10-B125,Sammanställning!$E$9,-(Sammanställning!$J$11*Sammanställning!$F$32))+
PV(Sammanställning!$E$10-B125,Sammanställning!$E$9,-(Sammanställning!$J$11*Sammanställning!$F$33))+
PV(Sammanställning!$E$10-Sammanställning!$K$10,Sammanställning!$E$9,-(Sammanställning!$J$10*Sammanställning!$F$34))</f>
        <v>0</v>
      </c>
      <c r="E125" s="100">
        <f>Sammanställning!$F$42</f>
        <v>0</v>
      </c>
      <c r="F125" s="100">
        <f>Sammanställning!$F$47</f>
        <v>0</v>
      </c>
      <c r="G125" s="100">
        <f>Sammanställning!$F$52</f>
        <v>0</v>
      </c>
      <c r="H125" s="100">
        <f t="shared" si="87"/>
        <v>0</v>
      </c>
      <c r="I125" s="100"/>
      <c r="J125" s="100"/>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row>
    <row r="126" spans="1:62" ht="13.8" x14ac:dyDescent="0.3">
      <c r="A126" s="4"/>
      <c r="B126" s="105">
        <v>0</v>
      </c>
      <c r="C126" s="100">
        <f>Sammanställning!$F$25</f>
        <v>0</v>
      </c>
      <c r="D126" s="100">
        <f>PV(Sammanställning!$E$10-Sammanställning!$K$9,Sammanställning!$E$9,-(Sammanställning!$J$9*Sammanställning!$F$30))+
PV((Sammanställning!$E$10-B126),Sammanställning!$E$9,-(Sammanställning!$J$11*Sammanställning!$F$31))+
PV(Sammanställning!$E$10-B126,Sammanställning!$E$9,-(Sammanställning!$J$11*Sammanställning!$F$32))+
PV(Sammanställning!$E$10-B126,Sammanställning!$E$9,-(Sammanställning!$J$11*Sammanställning!$F$33))+
PV(Sammanställning!$E$10-Sammanställning!$K$10,Sammanställning!$E$9,-(Sammanställning!$J$10*Sammanställning!$F$34))</f>
        <v>0</v>
      </c>
      <c r="E126" s="100">
        <f>Sammanställning!$F$42</f>
        <v>0</v>
      </c>
      <c r="F126" s="100">
        <f>Sammanställning!$F$47</f>
        <v>0</v>
      </c>
      <c r="G126" s="100">
        <f>Sammanställning!$F$52</f>
        <v>0</v>
      </c>
      <c r="H126" s="100">
        <f t="shared" si="87"/>
        <v>0</v>
      </c>
      <c r="I126" s="100"/>
      <c r="J126" s="100"/>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row>
    <row r="127" spans="1:62" ht="13.8" x14ac:dyDescent="0.3">
      <c r="A127" s="4"/>
      <c r="B127" s="105">
        <v>0.01</v>
      </c>
      <c r="C127" s="100">
        <f>Sammanställning!$F$25</f>
        <v>0</v>
      </c>
      <c r="D127" s="100">
        <f>PV(Sammanställning!$E$10-Sammanställning!$K$9,Sammanställning!$E$9,-(Sammanställning!$J$9*Sammanställning!$F$30))+
PV((Sammanställning!$E$10-B127),Sammanställning!$E$9,-(Sammanställning!$J$11*Sammanställning!$F$31))+
PV(Sammanställning!$E$10-B127,Sammanställning!$E$9,-(Sammanställning!$J$11*Sammanställning!$F$32))+
PV(Sammanställning!$E$10-B127,Sammanställning!$E$9,-(Sammanställning!$J$11*Sammanställning!$F$33))+
PV(Sammanställning!$E$10-Sammanställning!$K$10,Sammanställning!$E$9,-(Sammanställning!$J$10*Sammanställning!$F$34))</f>
        <v>0</v>
      </c>
      <c r="E127" s="100">
        <f>Sammanställning!$F$42</f>
        <v>0</v>
      </c>
      <c r="F127" s="100">
        <f>Sammanställning!$F$47</f>
        <v>0</v>
      </c>
      <c r="G127" s="100">
        <f>Sammanställning!$F$52</f>
        <v>0</v>
      </c>
      <c r="H127" s="100">
        <f t="shared" si="87"/>
        <v>0</v>
      </c>
      <c r="I127" s="100"/>
      <c r="J127" s="100"/>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row>
    <row r="128" spans="1:62" ht="13.8" x14ac:dyDescent="0.3">
      <c r="A128" s="4"/>
      <c r="B128" s="105">
        <v>0.02</v>
      </c>
      <c r="C128" s="100">
        <f>Sammanställning!$F$25</f>
        <v>0</v>
      </c>
      <c r="D128" s="100">
        <f>PV(Sammanställning!$E$10-Sammanställning!$K$9,Sammanställning!$E$9,-(Sammanställning!$J$9*Sammanställning!$F$30))+
PV((Sammanställning!$E$10-B128),Sammanställning!$E$9,-(Sammanställning!$J$11*Sammanställning!$F$31))+
PV(Sammanställning!$E$10-B128,Sammanställning!$E$9,-(Sammanställning!$J$11*Sammanställning!$F$32))+
PV(Sammanställning!$E$10-B128,Sammanställning!$E$9,-(Sammanställning!$J$11*Sammanställning!$F$33))+
PV(Sammanställning!$E$10-Sammanställning!$K$10,Sammanställning!$E$9,-(Sammanställning!$J$10*Sammanställning!$F$34))</f>
        <v>0</v>
      </c>
      <c r="E128" s="100">
        <f>Sammanställning!$F$42</f>
        <v>0</v>
      </c>
      <c r="F128" s="100">
        <f>Sammanställning!$F$47</f>
        <v>0</v>
      </c>
      <c r="G128" s="100">
        <f>Sammanställning!$F$52</f>
        <v>0</v>
      </c>
      <c r="H128" s="100">
        <f>SUM(C128:F128)-G128</f>
        <v>0</v>
      </c>
      <c r="I128" s="100"/>
      <c r="J128" s="100"/>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row>
    <row r="129" spans="1:62" ht="13.8" x14ac:dyDescent="0.3">
      <c r="A129" s="4"/>
      <c r="B129" s="105">
        <v>0.03</v>
      </c>
      <c r="C129" s="100">
        <f>Sammanställning!$F$25</f>
        <v>0</v>
      </c>
      <c r="D129" s="100">
        <f>PV(Sammanställning!$E$10-Sammanställning!$K$9,Sammanställning!$E$9,-(Sammanställning!$J$9*Sammanställning!$F$30))+
PV((Sammanställning!$E$10-B129),Sammanställning!$E$9,-(Sammanställning!$J$11*Sammanställning!$F$31))+
PV(Sammanställning!$E$10-B129,Sammanställning!$E$9,-(Sammanställning!$J$11*Sammanställning!$F$32))+
PV(Sammanställning!$E$10-B129,Sammanställning!$E$9,-(Sammanställning!$J$11*Sammanställning!$F$33))+
PV(Sammanställning!$E$10-Sammanställning!$K$10,Sammanställning!$E$9,-(Sammanställning!$J$10*Sammanställning!$F$34))</f>
        <v>0</v>
      </c>
      <c r="E129" s="100">
        <f>Sammanställning!$F$42</f>
        <v>0</v>
      </c>
      <c r="F129" s="100">
        <f>Sammanställning!$F$47</f>
        <v>0</v>
      </c>
      <c r="G129" s="100">
        <f>Sammanställning!$F$52</f>
        <v>0</v>
      </c>
      <c r="H129" s="100">
        <f t="shared" si="87"/>
        <v>0</v>
      </c>
      <c r="I129" s="100"/>
      <c r="J129" s="100"/>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row>
    <row r="130" spans="1:62" ht="13.8" x14ac:dyDescent="0.3">
      <c r="A130" s="4"/>
      <c r="B130" s="108">
        <v>0.04</v>
      </c>
      <c r="C130" s="109">
        <f>Sammanställning!$F$25</f>
        <v>0</v>
      </c>
      <c r="D130" s="109">
        <f>PV(Sammanställning!$E$10-Sammanställning!$K$9,Sammanställning!$E$9,-(Sammanställning!$J$9*Sammanställning!$F$30))+PV((Sammanställning!$E$10-B130),Sammanställning!$E$9,-(Sammanställning!$J$11*Sammanställning!$F$31))+PV(Sammanställning!$E$10-B130,Sammanställning!$E$9,-(Sammanställning!$J$11*Sammanställning!$F$32))+PV(Sammanställning!$E$10-B130,Sammanställning!$E$9,-(Sammanställning!$J$11*Sammanställning!$F$33))+PV(Sammanställning!$E$10-Sammanställning!$K$10,Sammanställning!$E$9,-(Sammanställning!$J$10*Sammanställning!$F$34))</f>
        <v>0</v>
      </c>
      <c r="E130" s="109">
        <f>Sammanställning!$F$42</f>
        <v>0</v>
      </c>
      <c r="F130" s="109">
        <f>Sammanställning!$F$47</f>
        <v>0</v>
      </c>
      <c r="G130" s="109">
        <f>Sammanställning!$F$52</f>
        <v>0</v>
      </c>
      <c r="H130" s="109">
        <f t="shared" si="87"/>
        <v>0</v>
      </c>
      <c r="I130" s="109"/>
      <c r="J130" s="100"/>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row>
    <row r="131" spans="1:62" ht="13.8" x14ac:dyDescent="0.3">
      <c r="A131" s="4"/>
      <c r="B131" s="105">
        <v>0.05</v>
      </c>
      <c r="C131" s="100">
        <f>Sammanställning!$F$25</f>
        <v>0</v>
      </c>
      <c r="D131" s="100">
        <f>PV(Sammanställning!$E$10-Sammanställning!$K$9,Sammanställning!$E$9,-(Sammanställning!$J$9*Sammanställning!$F$30))+PV((Sammanställning!$E$10-B131),Sammanställning!$E$9,-(Sammanställning!$J$11*Sammanställning!$F$31))+PV(Sammanställning!$E$10-B131,Sammanställning!$E$9,-(Sammanställning!$J$11*Sammanställning!$F$32))+PV(Sammanställning!$E$10-B131,Sammanställning!$E$9,-(Sammanställning!$J$11*Sammanställning!$F$33))+PV(Sammanställning!$E$10-Sammanställning!$K$10,Sammanställning!$E$9,-(Sammanställning!$J$10*Sammanställning!$F$34))</f>
        <v>0</v>
      </c>
      <c r="E131" s="100">
        <f>Sammanställning!$F$42</f>
        <v>0</v>
      </c>
      <c r="F131" s="100">
        <f>Sammanställning!$F$47</f>
        <v>0</v>
      </c>
      <c r="G131" s="100">
        <f>Sammanställning!$F$52</f>
        <v>0</v>
      </c>
      <c r="H131" s="100">
        <f t="shared" si="87"/>
        <v>0</v>
      </c>
      <c r="I131" s="100"/>
      <c r="J131" s="100"/>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row>
    <row r="132" spans="1:62" ht="13.8" x14ac:dyDescent="0.3">
      <c r="A132" s="4"/>
      <c r="B132" s="110"/>
      <c r="C132" s="4"/>
      <c r="D132" s="4"/>
      <c r="E132" s="4"/>
      <c r="F132" s="4"/>
      <c r="G132" s="4"/>
      <c r="H132" s="100"/>
      <c r="I132" s="100"/>
      <c r="J132" s="100"/>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row>
    <row r="133" spans="1:62" ht="13.8" x14ac:dyDescent="0.3">
      <c r="A133" s="4" t="s">
        <v>36</v>
      </c>
      <c r="B133" s="4"/>
      <c r="C133" s="106" t="str">
        <f>Sammanställning!$C$25</f>
        <v>Investeringskostnad (SEK)</v>
      </c>
      <c r="D133" s="106" t="str">
        <f>Sammanställning!$B$36</f>
        <v>Nuvärde Energikostnad, totalt (SEK)</v>
      </c>
      <c r="E133" s="106" t="str">
        <f>Sammanställning!$B$42</f>
        <v>Nuvärde Underhållskostnader (SEK)</v>
      </c>
      <c r="F133" s="107" t="str">
        <f>Sammanställning!$B$47</f>
        <v>Nuvärde Miljökostnad (SEK)</v>
      </c>
      <c r="G133" s="106" t="str">
        <f>Sammanställning!$B$52</f>
        <v>Nuvärde restvärde (SEK)</v>
      </c>
      <c r="H133" s="106" t="str">
        <f>Sammanställning!$B$56</f>
        <v>LCC-kostnad (SEK)</v>
      </c>
      <c r="I133" s="106"/>
      <c r="J133" s="100"/>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row>
    <row r="134" spans="1:62" ht="13.8" x14ac:dyDescent="0.3">
      <c r="A134" s="4"/>
      <c r="B134" s="105">
        <v>-0.05</v>
      </c>
      <c r="C134" s="100">
        <f>Sammanställning!$H$25</f>
        <v>0</v>
      </c>
      <c r="D134" s="100">
        <f>PV(Sammanställning!$E$10-Sammanställning!$K$9,Sammanställning!$E$9,-(Sammanställning!$J$9*Sammanställning!$H$30))+
PV((Sammanställning!$E$10-B134),Sammanställning!$E$9,-(Sammanställning!$J$11*Sammanställning!$H$31))+
PV(Sammanställning!$E$10-B134,Sammanställning!$E$9,-(Sammanställning!$J$11*Sammanställning!$H$32))+
PV(Sammanställning!$E$10-B134,Sammanställning!$E$9,-(Sammanställning!$J$11*Sammanställning!$H$33))+
PV(Sammanställning!$E$10-Sammanställning!$K$10,Sammanställning!$E$9,-(Sammanställning!$J$10*Sammanställning!$H$34))</f>
        <v>0</v>
      </c>
      <c r="E134" s="100">
        <f>Sammanställning!$H$42</f>
        <v>0</v>
      </c>
      <c r="F134" s="100">
        <f>Sammanställning!$H$47</f>
        <v>0</v>
      </c>
      <c r="G134" s="100">
        <f>Sammanställning!$H$52</f>
        <v>0</v>
      </c>
      <c r="H134" s="100">
        <f>SUM(C134:F134)-G134</f>
        <v>0</v>
      </c>
      <c r="I134" s="100"/>
      <c r="J134" s="109"/>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row>
    <row r="135" spans="1:62" ht="13.8" x14ac:dyDescent="0.3">
      <c r="A135" s="4"/>
      <c r="B135" s="105">
        <v>-0.04</v>
      </c>
      <c r="C135" s="100">
        <f>Sammanställning!$H$25</f>
        <v>0</v>
      </c>
      <c r="D135" s="100">
        <f>PV(Sammanställning!$E$10-Sammanställning!$K$9,Sammanställning!$E$9,-(Sammanställning!$J$9*Sammanställning!$H$30))+
PV((Sammanställning!$E$10-B135),Sammanställning!$E$9,-(Sammanställning!$J$11*Sammanställning!$H$31))+
PV(Sammanställning!$E$10-B135,Sammanställning!$E$9,-(Sammanställning!$J$11*Sammanställning!$H$32))+
PV(Sammanställning!$E$10-B135,Sammanställning!$E$9,-(Sammanställning!$J$11*Sammanställning!$H$33))+
PV(Sammanställning!$E$10-Sammanställning!$K$10,Sammanställning!$E$9,-(Sammanställning!$J$10*Sammanställning!$H$34))</f>
        <v>0</v>
      </c>
      <c r="E135" s="100">
        <f>Sammanställning!$H$42</f>
        <v>0</v>
      </c>
      <c r="F135" s="100">
        <f>Sammanställning!$H$47</f>
        <v>0</v>
      </c>
      <c r="G135" s="100">
        <f>Sammanställning!$H$52</f>
        <v>0</v>
      </c>
      <c r="H135" s="100">
        <f t="shared" ref="H135:H144" si="88">SUM(C135:F135)-G135</f>
        <v>0</v>
      </c>
      <c r="I135" s="100"/>
      <c r="J135" s="100"/>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row>
    <row r="136" spans="1:62" ht="13.8" x14ac:dyDescent="0.3">
      <c r="A136" s="4"/>
      <c r="B136" s="105">
        <v>-0.03</v>
      </c>
      <c r="C136" s="100">
        <f>Sammanställning!$H$25</f>
        <v>0</v>
      </c>
      <c r="D136" s="100">
        <f>PV(Sammanställning!$E$10-Sammanställning!$K$9,Sammanställning!$E$9,-(Sammanställning!$J$9*Sammanställning!$H$30))+
PV((Sammanställning!$E$10-B136),Sammanställning!$E$9,-(Sammanställning!$J$11*Sammanställning!$H$31))+
PV(Sammanställning!$E$10-B136,Sammanställning!$E$9,-(Sammanställning!$J$11*Sammanställning!$H$32))+
PV(Sammanställning!$E$10-B136,Sammanställning!$E$9,-(Sammanställning!$J$11*Sammanställning!$H$33))+
PV(Sammanställning!$E$10-Sammanställning!$K$10,Sammanställning!$E$9,-(Sammanställning!$J$10*Sammanställning!$H$34))</f>
        <v>0</v>
      </c>
      <c r="E136" s="100">
        <f>Sammanställning!$H$42</f>
        <v>0</v>
      </c>
      <c r="F136" s="100">
        <f>Sammanställning!$H$47</f>
        <v>0</v>
      </c>
      <c r="G136" s="100">
        <f>Sammanställning!$H$52</f>
        <v>0</v>
      </c>
      <c r="H136" s="100">
        <f t="shared" si="88"/>
        <v>0</v>
      </c>
      <c r="I136" s="100"/>
      <c r="J136" s="100"/>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row>
    <row r="137" spans="1:62" ht="13.8" x14ac:dyDescent="0.3">
      <c r="A137" s="4"/>
      <c r="B137" s="105">
        <v>-0.02</v>
      </c>
      <c r="C137" s="100">
        <f>Sammanställning!$H$25</f>
        <v>0</v>
      </c>
      <c r="D137" s="100">
        <f>PV(Sammanställning!$E$10-Sammanställning!$K$9,Sammanställning!$E$9,-(Sammanställning!$J$9*Sammanställning!$H$30))+
PV((Sammanställning!$E$10-B137),Sammanställning!$E$9,-(Sammanställning!$J$11*Sammanställning!$H$31))+
PV(Sammanställning!$E$10-B137,Sammanställning!$E$9,-(Sammanställning!$J$11*Sammanställning!$H$32))+
PV(Sammanställning!$E$10-B137,Sammanställning!$E$9,-(Sammanställning!$J$11*Sammanställning!$H$33))+
PV(Sammanställning!$E$10-Sammanställning!$K$10,Sammanställning!$E$9,-(Sammanställning!$J$10*Sammanställning!$H$34))</f>
        <v>0</v>
      </c>
      <c r="E137" s="100">
        <f>Sammanställning!$H$42</f>
        <v>0</v>
      </c>
      <c r="F137" s="100">
        <f>Sammanställning!$H$47</f>
        <v>0</v>
      </c>
      <c r="G137" s="100">
        <f>Sammanställning!$H$52</f>
        <v>0</v>
      </c>
      <c r="H137" s="100">
        <f t="shared" si="88"/>
        <v>0</v>
      </c>
      <c r="I137" s="100"/>
      <c r="J137" s="106"/>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row>
    <row r="138" spans="1:62" ht="13.8" x14ac:dyDescent="0.3">
      <c r="A138" s="4"/>
      <c r="B138" s="105">
        <v>-0.01</v>
      </c>
      <c r="C138" s="100">
        <f>Sammanställning!$H$25</f>
        <v>0</v>
      </c>
      <c r="D138" s="100">
        <f>PV(Sammanställning!$E$10-Sammanställning!$K$9,Sammanställning!$E$9,-(Sammanställning!$J$9*Sammanställning!$H$30))+
PV((Sammanställning!$E$10-B138),Sammanställning!$E$9,-(Sammanställning!$J$11*Sammanställning!$H$31))+
PV(Sammanställning!$E$10-B138,Sammanställning!$E$9,-(Sammanställning!$J$11*Sammanställning!$H$32))+
PV(Sammanställning!$E$10-B138,Sammanställning!$E$9,-(Sammanställning!$J$11*Sammanställning!$H$33))+
PV(Sammanställning!$E$10-Sammanställning!$K$10,Sammanställning!$E$9,-(Sammanställning!$J$10*Sammanställning!$H$34))</f>
        <v>0</v>
      </c>
      <c r="E138" s="100">
        <f>Sammanställning!$H$42</f>
        <v>0</v>
      </c>
      <c r="F138" s="100">
        <f>Sammanställning!$H$47</f>
        <v>0</v>
      </c>
      <c r="G138" s="100">
        <f>Sammanställning!$H$52</f>
        <v>0</v>
      </c>
      <c r="H138" s="100">
        <f t="shared" si="88"/>
        <v>0</v>
      </c>
      <c r="I138" s="100"/>
      <c r="J138" s="100"/>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row>
    <row r="139" spans="1:62" ht="13.8" x14ac:dyDescent="0.3">
      <c r="A139" s="4"/>
      <c r="B139" s="105">
        <v>0</v>
      </c>
      <c r="C139" s="100">
        <f>Sammanställning!$H$25</f>
        <v>0</v>
      </c>
      <c r="D139" s="100">
        <f>PV(Sammanställning!$E$10-Sammanställning!$K$9,Sammanställning!$E$9,-(Sammanställning!$J$9*Sammanställning!$H$30))+
PV((Sammanställning!$E$10-B139),Sammanställning!$E$9,-(Sammanställning!$J$11*Sammanställning!$H$31))+
PV(Sammanställning!$E$10-B139,Sammanställning!$E$9,-(Sammanställning!$J$11*Sammanställning!$H$32))+
PV(Sammanställning!$E$10-B139,Sammanställning!$E$9,-(Sammanställning!$J$11*Sammanställning!$H$33))+
PV(Sammanställning!$E$10-Sammanställning!$K$10,Sammanställning!$E$9,-(Sammanställning!$J$10*Sammanställning!$H$34))</f>
        <v>0</v>
      </c>
      <c r="E139" s="100">
        <f>Sammanställning!$H$42</f>
        <v>0</v>
      </c>
      <c r="F139" s="100">
        <f>Sammanställning!$H$47</f>
        <v>0</v>
      </c>
      <c r="G139" s="100">
        <f>Sammanställning!$H$52</f>
        <v>0</v>
      </c>
      <c r="H139" s="100">
        <f t="shared" si="88"/>
        <v>0</v>
      </c>
      <c r="I139" s="100"/>
      <c r="J139" s="100"/>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row>
    <row r="140" spans="1:62" ht="13.8" x14ac:dyDescent="0.3">
      <c r="A140" s="4"/>
      <c r="B140" s="105">
        <v>0.01</v>
      </c>
      <c r="C140" s="100">
        <f>Sammanställning!$H$25</f>
        <v>0</v>
      </c>
      <c r="D140" s="100">
        <f>PV(Sammanställning!$E$10-Sammanställning!$K$9,Sammanställning!$E$9,-(Sammanställning!$J$9*Sammanställning!$H$30))+
PV((Sammanställning!$E$10-B140),Sammanställning!$E$9,-(Sammanställning!$J$11*Sammanställning!$H$31))+
PV(Sammanställning!$E$10-B140,Sammanställning!$E$9,-(Sammanställning!$J$11*Sammanställning!$H$32))+
PV(Sammanställning!$E$10-B140,Sammanställning!$E$9,-(Sammanställning!$J$11*Sammanställning!$H$33))+
PV(Sammanställning!$E$10-Sammanställning!$K$10,Sammanställning!$E$9,-(Sammanställning!$J$10*Sammanställning!$H$34))</f>
        <v>0</v>
      </c>
      <c r="E140" s="100">
        <f>Sammanställning!$H$42</f>
        <v>0</v>
      </c>
      <c r="F140" s="100">
        <f>Sammanställning!$H$47</f>
        <v>0</v>
      </c>
      <c r="G140" s="100">
        <f>Sammanställning!$H$52</f>
        <v>0</v>
      </c>
      <c r="H140" s="100">
        <f t="shared" si="88"/>
        <v>0</v>
      </c>
      <c r="I140" s="100"/>
      <c r="J140" s="100"/>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row>
    <row r="141" spans="1:62" ht="13.8" x14ac:dyDescent="0.3">
      <c r="A141" s="4"/>
      <c r="B141" s="105">
        <v>0.02</v>
      </c>
      <c r="C141" s="100">
        <f>Sammanställning!$H$25</f>
        <v>0</v>
      </c>
      <c r="D141" s="100">
        <f>PV(Sammanställning!$E$10-Sammanställning!$K$9,Sammanställning!$E$9,-(Sammanställning!$J$9*Sammanställning!$H$30))+
PV((Sammanställning!$E$10-B141),Sammanställning!$E$9,-(Sammanställning!$J$11*Sammanställning!$H$31))+
PV(Sammanställning!$E$10-B141,Sammanställning!$E$9,-(Sammanställning!$J$11*Sammanställning!$H$32))+
PV(Sammanställning!$E$10-B141,Sammanställning!$E$9,-(Sammanställning!$J$11*Sammanställning!$H$33))+
PV(Sammanställning!$E$10-Sammanställning!$K$10,Sammanställning!$E$9,-(Sammanställning!$J$10*Sammanställning!$H$34))</f>
        <v>0</v>
      </c>
      <c r="E141" s="100">
        <f>Sammanställning!$H$42</f>
        <v>0</v>
      </c>
      <c r="F141" s="100">
        <f>Sammanställning!$H$47</f>
        <v>0</v>
      </c>
      <c r="G141" s="100">
        <f>Sammanställning!$H$52</f>
        <v>0</v>
      </c>
      <c r="H141" s="100">
        <f t="shared" si="88"/>
        <v>0</v>
      </c>
      <c r="I141" s="100"/>
      <c r="J141" s="100"/>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row>
    <row r="142" spans="1:62" ht="13.8" x14ac:dyDescent="0.3">
      <c r="A142" s="4"/>
      <c r="B142" s="105">
        <v>0.03</v>
      </c>
      <c r="C142" s="100">
        <f>Sammanställning!$H$25</f>
        <v>0</v>
      </c>
      <c r="D142" s="100">
        <f>PV(Sammanställning!$E$10-Sammanställning!$K$9,Sammanställning!$E$9,-(Sammanställning!$J$9*Sammanställning!$H$30))+
PV((Sammanställning!$E$10-B142),Sammanställning!$E$9,-(Sammanställning!$J$11*Sammanställning!$H$31))+
PV(Sammanställning!$E$10-B142,Sammanställning!$E$9,-(Sammanställning!$J$11*Sammanställning!$H$32))+
PV(Sammanställning!$E$10-B142,Sammanställning!$E$9,-(Sammanställning!$J$11*Sammanställning!$H$33))+
PV(Sammanställning!$E$10-Sammanställning!$K$10,Sammanställning!$E$9,-(Sammanställning!$J$10*Sammanställning!$H$34))</f>
        <v>0</v>
      </c>
      <c r="E142" s="100">
        <f>Sammanställning!$H$42</f>
        <v>0</v>
      </c>
      <c r="F142" s="100">
        <f>Sammanställning!$H$47</f>
        <v>0</v>
      </c>
      <c r="G142" s="100">
        <f>Sammanställning!$H$52</f>
        <v>0</v>
      </c>
      <c r="H142" s="100">
        <f t="shared" si="88"/>
        <v>0</v>
      </c>
      <c r="I142" s="100"/>
      <c r="J142" s="100"/>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row>
    <row r="143" spans="1:62" ht="13.8" x14ac:dyDescent="0.3">
      <c r="A143" s="4"/>
      <c r="B143" s="108">
        <v>0.04</v>
      </c>
      <c r="C143" s="109">
        <f>Sammanställning!$H$25</f>
        <v>0</v>
      </c>
      <c r="D143" s="109">
        <f>PV(Sammanställning!$E$10-Sammanställning!$K$9,Sammanställning!$E$9,-(Sammanställning!$J$9*Sammanställning!$H$30))+
PV((Sammanställning!$E$10-B143),Sammanställning!$E$9,-(Sammanställning!$J$11*Sammanställning!$H$31))+
PV(Sammanställning!$E$10-B143,Sammanställning!$E$9,-(Sammanställning!$J$11*Sammanställning!$H$32))+
PV(Sammanställning!$E$10-B143,Sammanställning!$E$9,-(Sammanställning!$J$11*Sammanställning!$H$33))+
PV(Sammanställning!$E$10-Sammanställning!$K$10,Sammanställning!$E$9,-(Sammanställning!$J$10*Sammanställning!$H$34))</f>
        <v>0</v>
      </c>
      <c r="E143" s="109">
        <f>Sammanställning!$H$42</f>
        <v>0</v>
      </c>
      <c r="F143" s="109">
        <f>Sammanställning!$H$47</f>
        <v>0</v>
      </c>
      <c r="G143" s="109">
        <f>Sammanställning!$H$52</f>
        <v>0</v>
      </c>
      <c r="H143" s="109">
        <f t="shared" si="88"/>
        <v>0</v>
      </c>
      <c r="I143" s="109"/>
      <c r="J143" s="100"/>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row>
    <row r="144" spans="1:62" ht="13.8" x14ac:dyDescent="0.3">
      <c r="A144" s="4"/>
      <c r="B144" s="105">
        <v>0.05</v>
      </c>
      <c r="C144" s="100">
        <f>Sammanställning!$H$25</f>
        <v>0</v>
      </c>
      <c r="D144" s="100">
        <f>PV(Sammanställning!$E$10-Sammanställning!$K$9,Sammanställning!$E$9,-(Sammanställning!$J$9*Sammanställning!$H$30))+
PV((Sammanställning!$E$10-B144),Sammanställning!$E$9,-(Sammanställning!$J$11*Sammanställning!$H$31))+
PV(Sammanställning!$E$10-B144,Sammanställning!$E$9,-(Sammanställning!$J$11*Sammanställning!$H$32))+
PV(Sammanställning!$E$10-B144,Sammanställning!$E$9,-(Sammanställning!$J$11*Sammanställning!$H$33))+
PV(Sammanställning!$E$10-Sammanställning!$K$10,Sammanställning!$E$9,-(Sammanställning!$J$10*Sammanställning!$H$34))</f>
        <v>0</v>
      </c>
      <c r="E144" s="100">
        <f>Sammanställning!$H$42</f>
        <v>0</v>
      </c>
      <c r="F144" s="100">
        <f>Sammanställning!$H$47</f>
        <v>0</v>
      </c>
      <c r="G144" s="100">
        <f>Sammanställning!$H$52</f>
        <v>0</v>
      </c>
      <c r="H144" s="100">
        <f t="shared" si="88"/>
        <v>0</v>
      </c>
      <c r="I144" s="100"/>
      <c r="J144" s="100"/>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row>
    <row r="145" spans="1:62" ht="13.8" x14ac:dyDescent="0.3">
      <c r="A145" s="4"/>
      <c r="B145" s="110"/>
      <c r="C145" s="4"/>
      <c r="D145" s="4"/>
      <c r="E145" s="4"/>
      <c r="F145" s="4"/>
      <c r="G145" s="4"/>
      <c r="H145" s="100"/>
      <c r="I145" s="100"/>
      <c r="J145" s="100"/>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row>
    <row r="146" spans="1:62" ht="13.8" x14ac:dyDescent="0.3">
      <c r="A146" s="4" t="s">
        <v>37</v>
      </c>
      <c r="B146" s="4"/>
      <c r="C146" s="106" t="str">
        <f>Sammanställning!$C$25</f>
        <v>Investeringskostnad (SEK)</v>
      </c>
      <c r="D146" s="106" t="str">
        <f>Sammanställning!$B$36</f>
        <v>Nuvärde Energikostnad, totalt (SEK)</v>
      </c>
      <c r="E146" s="106" t="str">
        <f>Sammanställning!$B$42</f>
        <v>Nuvärde Underhållskostnader (SEK)</v>
      </c>
      <c r="F146" s="107" t="str">
        <f>Sammanställning!$B$47</f>
        <v>Nuvärde Miljökostnad (SEK)</v>
      </c>
      <c r="G146" s="106" t="str">
        <f>Sammanställning!$B$52</f>
        <v>Nuvärde restvärde (SEK)</v>
      </c>
      <c r="H146" s="106" t="str">
        <f>Sammanställning!$B$56</f>
        <v>LCC-kostnad (SEK)</v>
      </c>
      <c r="I146" s="106"/>
      <c r="J146" s="100"/>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row>
    <row r="147" spans="1:62" ht="13.8" x14ac:dyDescent="0.3">
      <c r="A147" s="4"/>
      <c r="B147" s="105">
        <v>-0.05</v>
      </c>
      <c r="C147" s="100">
        <f>Sammanställning!$K$25</f>
        <v>0</v>
      </c>
      <c r="D147" s="100">
        <f>PV(Sammanställning!$E$10-Sammanställning!$K$9,Sammanställning!$E$9,-(Sammanställning!$J$9*Sammanställning!$K$30))+
PV((Sammanställning!$E$10-B147),Sammanställning!$E$9,-(Sammanställning!$J$11*Sammanställning!$K$31))+
PV(Sammanställning!$E$10-B147,Sammanställning!$E$9,-(Sammanställning!$J$11*Sammanställning!$K$32))+
PV(Sammanställning!$E$10-B147,Sammanställning!$E$9,-(Sammanställning!$J$11*Sammanställning!$K$33))+
PV(Sammanställning!$E$10-Sammanställning!$K$10,Sammanställning!$E$9,-(Sammanställning!$J$10*Sammanställning!$K$34))</f>
        <v>0</v>
      </c>
      <c r="E147" s="100">
        <f>Sammanställning!$K$42</f>
        <v>0</v>
      </c>
      <c r="F147" s="100">
        <f>Sammanställning!$K$47</f>
        <v>0</v>
      </c>
      <c r="G147" s="100">
        <f>Sammanställning!$K$52</f>
        <v>0</v>
      </c>
      <c r="H147" s="100">
        <f>SUM(C147:F147)-G147</f>
        <v>0</v>
      </c>
      <c r="I147" s="100"/>
      <c r="J147" s="109"/>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row>
    <row r="148" spans="1:62" ht="13.8" x14ac:dyDescent="0.3">
      <c r="A148" s="4"/>
      <c r="B148" s="105">
        <v>-0.04</v>
      </c>
      <c r="C148" s="100">
        <f>Sammanställning!$K$25</f>
        <v>0</v>
      </c>
      <c r="D148" s="100">
        <f>PV(Sammanställning!$E$10-Sammanställning!$K$9,Sammanställning!$E$9,-(Sammanställning!$J$9*Sammanställning!$K$30))+
PV((Sammanställning!$E$10-B148),Sammanställning!$E$9,-(Sammanställning!$J$11*Sammanställning!$K$31))+
PV(Sammanställning!$E$10-B148,Sammanställning!$E$9,-(Sammanställning!$J$11*Sammanställning!$K$32))+
PV(Sammanställning!$E$10-B148,Sammanställning!$E$9,-(Sammanställning!$J$11*Sammanställning!$K$33))+
PV(Sammanställning!$E$10-Sammanställning!$K$10,Sammanställning!$E$9,-(Sammanställning!$J$10*Sammanställning!$K$34))</f>
        <v>0</v>
      </c>
      <c r="E148" s="100">
        <f>Sammanställning!$K$42</f>
        <v>0</v>
      </c>
      <c r="F148" s="100">
        <f>Sammanställning!$K$47</f>
        <v>0</v>
      </c>
      <c r="G148" s="100">
        <f>Sammanställning!$K$52</f>
        <v>0</v>
      </c>
      <c r="H148" s="100">
        <f t="shared" ref="H148:H157" si="89">SUM(C148:F148)-G148</f>
        <v>0</v>
      </c>
      <c r="I148" s="100"/>
      <c r="J148" s="100"/>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row>
    <row r="149" spans="1:62" ht="13.8" x14ac:dyDescent="0.3">
      <c r="A149" s="4"/>
      <c r="B149" s="105">
        <v>-0.03</v>
      </c>
      <c r="C149" s="100">
        <f>Sammanställning!$K$25</f>
        <v>0</v>
      </c>
      <c r="D149" s="100">
        <f>PV(Sammanställning!$E$10-Sammanställning!$K$9,Sammanställning!$E$9,-(Sammanställning!$J$9*Sammanställning!$K$30))+
PV((Sammanställning!$E$10-B149),Sammanställning!$E$9,-(Sammanställning!$J$11*Sammanställning!$K$31))+
PV(Sammanställning!$E$10-B149,Sammanställning!$E$9,-(Sammanställning!$J$11*Sammanställning!$K$32))+
PV(Sammanställning!$E$10-B149,Sammanställning!$E$9,-(Sammanställning!$J$11*Sammanställning!$K$33))+
PV(Sammanställning!$E$10-Sammanställning!$K$10,Sammanställning!$E$9,-(Sammanställning!$J$10*Sammanställning!$K$34))</f>
        <v>0</v>
      </c>
      <c r="E149" s="100">
        <f>Sammanställning!$K$42</f>
        <v>0</v>
      </c>
      <c r="F149" s="100">
        <f>Sammanställning!$K$47</f>
        <v>0</v>
      </c>
      <c r="G149" s="100">
        <f>Sammanställning!$K$52</f>
        <v>0</v>
      </c>
      <c r="H149" s="100">
        <f t="shared" si="89"/>
        <v>0</v>
      </c>
      <c r="I149" s="100"/>
      <c r="J149" s="100"/>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row>
    <row r="150" spans="1:62" ht="13.8" x14ac:dyDescent="0.3">
      <c r="A150" s="4"/>
      <c r="B150" s="105">
        <v>-0.02</v>
      </c>
      <c r="C150" s="100">
        <f>Sammanställning!$K$25</f>
        <v>0</v>
      </c>
      <c r="D150" s="100">
        <f>PV(Sammanställning!$E$10-Sammanställning!$K$9,Sammanställning!$E$9,-(Sammanställning!$J$9*Sammanställning!$K$30))+
PV((Sammanställning!$E$10-B150),Sammanställning!$E$9,-(Sammanställning!$J$11*Sammanställning!$K$31))+
PV(Sammanställning!$E$10-B150,Sammanställning!$E$9,-(Sammanställning!$J$11*Sammanställning!$K$32))+
PV(Sammanställning!$E$10-B150,Sammanställning!$E$9,-(Sammanställning!$J$11*Sammanställning!$K$33))+
PV(Sammanställning!$E$10-Sammanställning!$K$10,Sammanställning!$E$9,-(Sammanställning!$J$10*Sammanställning!$K$34))</f>
        <v>0</v>
      </c>
      <c r="E150" s="100">
        <f>Sammanställning!$K$42</f>
        <v>0</v>
      </c>
      <c r="F150" s="100">
        <f>Sammanställning!$K$47</f>
        <v>0</v>
      </c>
      <c r="G150" s="100">
        <f>Sammanställning!$K$52</f>
        <v>0</v>
      </c>
      <c r="H150" s="100">
        <f t="shared" si="89"/>
        <v>0</v>
      </c>
      <c r="I150" s="100"/>
      <c r="J150" s="106"/>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row>
    <row r="151" spans="1:62" ht="13.8" x14ac:dyDescent="0.3">
      <c r="A151" s="4"/>
      <c r="B151" s="105">
        <v>-0.01</v>
      </c>
      <c r="C151" s="100">
        <f>Sammanställning!$K$25</f>
        <v>0</v>
      </c>
      <c r="D151" s="100">
        <f>PV(Sammanställning!$E$10-Sammanställning!$K$9,Sammanställning!$E$9,-(Sammanställning!$J$9*Sammanställning!$K$30))+
PV((Sammanställning!$E$10-B151),Sammanställning!$E$9,-(Sammanställning!$J$11*Sammanställning!$K$31))+
PV(Sammanställning!$E$10-B151,Sammanställning!$E$9,-(Sammanställning!$J$11*Sammanställning!$K$32))+
PV(Sammanställning!$E$10-B151,Sammanställning!$E$9,-(Sammanställning!$J$11*Sammanställning!$K$33))+
PV(Sammanställning!$E$10-Sammanställning!$K$10,Sammanställning!$E$9,-(Sammanställning!$J$10*Sammanställning!$K$34))</f>
        <v>0</v>
      </c>
      <c r="E151" s="100">
        <f>Sammanställning!$K$42</f>
        <v>0</v>
      </c>
      <c r="F151" s="100">
        <f>Sammanställning!$K$47</f>
        <v>0</v>
      </c>
      <c r="G151" s="100">
        <f>Sammanställning!$K$52</f>
        <v>0</v>
      </c>
      <c r="H151" s="100">
        <f t="shared" si="89"/>
        <v>0</v>
      </c>
      <c r="I151" s="100"/>
      <c r="J151" s="100"/>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row>
    <row r="152" spans="1:62" ht="13.8" x14ac:dyDescent="0.3">
      <c r="A152" s="4"/>
      <c r="B152" s="105">
        <v>0</v>
      </c>
      <c r="C152" s="100">
        <f>Sammanställning!$K$25</f>
        <v>0</v>
      </c>
      <c r="D152" s="100">
        <f>PV(Sammanställning!$E$10-Sammanställning!$K$9,Sammanställning!$E$9,-(Sammanställning!$J$9*Sammanställning!$K$30))+
PV((Sammanställning!$E$10-B152),Sammanställning!$E$9,-(Sammanställning!$J$11*Sammanställning!$K$31))+
PV(Sammanställning!$E$10-B152,Sammanställning!$E$9,-(Sammanställning!$J$11*Sammanställning!$K$32))+
PV(Sammanställning!$E$10-B152,Sammanställning!$E$9,-(Sammanställning!$J$11*Sammanställning!$K$33))+
PV(Sammanställning!$E$10-Sammanställning!$K$10,Sammanställning!$E$9,-(Sammanställning!$J$10*Sammanställning!$K$34))</f>
        <v>0</v>
      </c>
      <c r="E152" s="100">
        <f>Sammanställning!$K$42</f>
        <v>0</v>
      </c>
      <c r="F152" s="100">
        <f>Sammanställning!$K$47</f>
        <v>0</v>
      </c>
      <c r="G152" s="100">
        <f>Sammanställning!$K$52</f>
        <v>0</v>
      </c>
      <c r="H152" s="100">
        <f t="shared" si="89"/>
        <v>0</v>
      </c>
      <c r="I152" s="100"/>
      <c r="J152" s="100"/>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row>
    <row r="153" spans="1:62" ht="13.8" x14ac:dyDescent="0.3">
      <c r="A153" s="4"/>
      <c r="B153" s="105">
        <v>0.01</v>
      </c>
      <c r="C153" s="100">
        <f>Sammanställning!$K$25</f>
        <v>0</v>
      </c>
      <c r="D153" s="100">
        <f>PV(Sammanställning!$E$10-Sammanställning!$K$9,Sammanställning!$E$9,-(Sammanställning!$J$9*Sammanställning!$K$30))+
PV((Sammanställning!$E$10-B153),Sammanställning!$E$9,-(Sammanställning!$J$11*Sammanställning!$K$31))+
PV(Sammanställning!$E$10-B153,Sammanställning!$E$9,-(Sammanställning!$J$11*Sammanställning!$K$32))+
PV(Sammanställning!$E$10-B153,Sammanställning!$E$9,-(Sammanställning!$J$11*Sammanställning!$K$33))+
PV(Sammanställning!$E$10-Sammanställning!$K$10,Sammanställning!$E$9,-(Sammanställning!$J$10*Sammanställning!$K$34))</f>
        <v>0</v>
      </c>
      <c r="E153" s="100">
        <f>Sammanställning!$K$42</f>
        <v>0</v>
      </c>
      <c r="F153" s="100">
        <f>Sammanställning!$K$47</f>
        <v>0</v>
      </c>
      <c r="G153" s="100">
        <f>Sammanställning!$K$52</f>
        <v>0</v>
      </c>
      <c r="H153" s="100">
        <f t="shared" si="89"/>
        <v>0</v>
      </c>
      <c r="I153" s="100"/>
      <c r="J153" s="100"/>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row>
    <row r="154" spans="1:62" ht="13.8" x14ac:dyDescent="0.3">
      <c r="A154" s="4"/>
      <c r="B154" s="105">
        <v>0.02</v>
      </c>
      <c r="C154" s="100">
        <f>Sammanställning!$K$25</f>
        <v>0</v>
      </c>
      <c r="D154" s="100">
        <f>PV(Sammanställning!$E$10-Sammanställning!$K$9,Sammanställning!$E$9,-(Sammanställning!$J$9*Sammanställning!$K$30))+
PV((Sammanställning!$E$10-B154),Sammanställning!$E$9,-(Sammanställning!$J$11*Sammanställning!$K$31))+
PV(Sammanställning!$E$10-B154,Sammanställning!$E$9,-(Sammanställning!$J$11*Sammanställning!$K$32))+
PV(Sammanställning!$E$10-B154,Sammanställning!$E$9,-(Sammanställning!$J$11*Sammanställning!$K$33))+
PV(Sammanställning!$E$10-Sammanställning!$K$10,Sammanställning!$E$9,-(Sammanställning!$J$10*Sammanställning!$K$34))</f>
        <v>0</v>
      </c>
      <c r="E154" s="100">
        <f>Sammanställning!$K$42</f>
        <v>0</v>
      </c>
      <c r="F154" s="100">
        <f>Sammanställning!$K$47</f>
        <v>0</v>
      </c>
      <c r="G154" s="100">
        <f>Sammanställning!$K$52</f>
        <v>0</v>
      </c>
      <c r="H154" s="100">
        <f t="shared" si="89"/>
        <v>0</v>
      </c>
      <c r="I154" s="100"/>
      <c r="J154" s="100"/>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row>
    <row r="155" spans="1:62" ht="13.8" x14ac:dyDescent="0.3">
      <c r="A155" s="4"/>
      <c r="B155" s="105">
        <v>0.03</v>
      </c>
      <c r="C155" s="100">
        <f>Sammanställning!$K$25</f>
        <v>0</v>
      </c>
      <c r="D155" s="100">
        <f>PV(Sammanställning!$E$10-Sammanställning!$K$9,Sammanställning!$E$9,-(Sammanställning!$J$9*Sammanställning!$K$30))+
PV((Sammanställning!$E$10-B155),Sammanställning!$E$9,-(Sammanställning!$J$11*Sammanställning!$K$31))+
PV(Sammanställning!$E$10-B155,Sammanställning!$E$9,-(Sammanställning!$J$11*Sammanställning!$K$32))+
PV(Sammanställning!$E$10-B155,Sammanställning!$E$9,-(Sammanställning!$J$11*Sammanställning!$K$33))+
PV(Sammanställning!$E$10-Sammanställning!$K$10,Sammanställning!$E$9,-(Sammanställning!$J$10*Sammanställning!$K$34))</f>
        <v>0</v>
      </c>
      <c r="E155" s="100">
        <f>Sammanställning!$K$42</f>
        <v>0</v>
      </c>
      <c r="F155" s="100">
        <f>Sammanställning!$K$47</f>
        <v>0</v>
      </c>
      <c r="G155" s="100">
        <f>Sammanställning!$K$52</f>
        <v>0</v>
      </c>
      <c r="H155" s="100">
        <f t="shared" si="89"/>
        <v>0</v>
      </c>
      <c r="I155" s="100"/>
      <c r="J155" s="100"/>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row>
    <row r="156" spans="1:62" ht="13.8" x14ac:dyDescent="0.3">
      <c r="A156" s="4"/>
      <c r="B156" s="108">
        <v>0.04</v>
      </c>
      <c r="C156" s="109">
        <f>Sammanställning!$K$25</f>
        <v>0</v>
      </c>
      <c r="D156" s="109">
        <f>PV(Sammanställning!$E$10-Sammanställning!$K$9,Sammanställning!$E$9,-(Sammanställning!$J$9*Sammanställning!$K$30))+
PV((Sammanställning!$E$10-B156),Sammanställning!$E$9,-(Sammanställning!$J$11*Sammanställning!$K$31))+
PV(Sammanställning!$E$10-B156,Sammanställning!$E$9,-(Sammanställning!$J$11*Sammanställning!$K$32))+
PV(Sammanställning!$E$10-B156,Sammanställning!$E$9,-(Sammanställning!$J$11*Sammanställning!$K$33))+
PV(Sammanställning!$E$10-Sammanställning!$K$10,Sammanställning!$E$9,-(Sammanställning!$J$10*Sammanställning!$K$34))</f>
        <v>0</v>
      </c>
      <c r="E156" s="109">
        <f>Sammanställning!$K$42</f>
        <v>0</v>
      </c>
      <c r="F156" s="109">
        <f>Sammanställning!$K$47</f>
        <v>0</v>
      </c>
      <c r="G156" s="109">
        <f>Sammanställning!$K$52</f>
        <v>0</v>
      </c>
      <c r="H156" s="109">
        <f t="shared" si="89"/>
        <v>0</v>
      </c>
      <c r="I156" s="109"/>
      <c r="J156" s="100"/>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row>
    <row r="157" spans="1:62" ht="13.8" x14ac:dyDescent="0.3">
      <c r="A157" s="4"/>
      <c r="B157" s="105">
        <v>0.05</v>
      </c>
      <c r="C157" s="100">
        <f>Sammanställning!$K$25</f>
        <v>0</v>
      </c>
      <c r="D157" s="100">
        <f>PV(Sammanställning!$E$10-Sammanställning!$K$9,Sammanställning!$E$9,-(Sammanställning!$J$9*Sammanställning!$K$30))+
PV((Sammanställning!$E$10-B157),Sammanställning!$E$9,-(Sammanställning!$J$11*Sammanställning!$K$31))+
PV(Sammanställning!$E$10-B157,Sammanställning!$E$9,-(Sammanställning!$J$11*Sammanställning!$K$32))+
PV(Sammanställning!$E$10-B157,Sammanställning!$E$9,-(Sammanställning!$J$11*Sammanställning!$K$33))+
PV(Sammanställning!$E$10-Sammanställning!$K$10,Sammanställning!$E$9,-(Sammanställning!$J$10*Sammanställning!$K$34))</f>
        <v>0</v>
      </c>
      <c r="E157" s="100">
        <f>Sammanställning!$K$42</f>
        <v>0</v>
      </c>
      <c r="F157" s="100">
        <f>Sammanställning!$K$47</f>
        <v>0</v>
      </c>
      <c r="G157" s="100">
        <f>Sammanställning!$K$52</f>
        <v>0</v>
      </c>
      <c r="H157" s="100">
        <f t="shared" si="89"/>
        <v>0</v>
      </c>
      <c r="I157" s="100"/>
      <c r="J157" s="100"/>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row>
    <row r="158" spans="1:62" ht="13.8" x14ac:dyDescent="0.3">
      <c r="A158" s="4"/>
      <c r="B158" s="4"/>
      <c r="C158" s="4"/>
      <c r="D158" s="4"/>
      <c r="E158" s="4"/>
      <c r="F158" s="4"/>
      <c r="G158" s="4"/>
      <c r="H158" s="4"/>
      <c r="I158" s="4"/>
      <c r="J158" s="100"/>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row>
    <row r="159" spans="1:62" ht="13.8" x14ac:dyDescent="0.3">
      <c r="A159" s="4"/>
      <c r="B159" s="4"/>
      <c r="C159" s="4"/>
      <c r="D159" s="4"/>
      <c r="E159" s="4"/>
      <c r="F159" s="4"/>
      <c r="G159" s="4"/>
      <c r="H159" s="4"/>
      <c r="I159" s="4"/>
      <c r="J159" s="100"/>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row>
    <row r="160" spans="1:62" ht="13.8" x14ac:dyDescent="0.3">
      <c r="A160" s="4"/>
      <c r="B160" s="4"/>
      <c r="C160" s="4"/>
      <c r="D160" s="4"/>
      <c r="E160" s="4"/>
      <c r="F160" s="4"/>
      <c r="G160" s="4"/>
      <c r="H160" s="4"/>
      <c r="I160" s="4"/>
      <c r="J160" s="109"/>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row>
    <row r="161" spans="1:62" ht="13.8" x14ac:dyDescent="0.3">
      <c r="A161" s="4"/>
      <c r="B161" s="4"/>
      <c r="C161" s="4"/>
      <c r="D161" s="4"/>
      <c r="E161" s="4"/>
      <c r="F161" s="4"/>
      <c r="G161" s="4"/>
      <c r="H161" s="4"/>
      <c r="I161" s="4"/>
      <c r="J161" s="100"/>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row>
    <row r="162" spans="1:62" ht="13.8"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row>
    <row r="163" spans="1:62" ht="13.8"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row>
    <row r="164" spans="1:62" ht="13.8"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row>
    <row r="165" spans="1:62" ht="13.8"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row>
    <row r="166" spans="1:62" ht="13.8"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row>
    <row r="167" spans="1:62" ht="13.8"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row>
    <row r="168" spans="1:62" ht="13.8"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row>
    <row r="169" spans="1:62" ht="13.8"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row>
    <row r="170" spans="1:62" ht="13.8"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row>
    <row r="171" spans="1:62" ht="13.8"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row>
    <row r="172" spans="1:62" ht="13.8"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row>
    <row r="173" spans="1:62" ht="13.8"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row>
    <row r="174" spans="1:62" ht="13.8"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row>
    <row r="175" spans="1:62" ht="13.8"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row>
    <row r="176" spans="1:62" ht="13.8" x14ac:dyDescent="0.3">
      <c r="A176" s="95"/>
      <c r="B176" s="4"/>
      <c r="C176" s="4"/>
      <c r="D176" s="105"/>
      <c r="E176" s="105"/>
      <c r="F176" s="105"/>
      <c r="G176" s="105"/>
      <c r="H176" s="105"/>
      <c r="I176" s="105"/>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row>
    <row r="177" spans="1:62" ht="13.8"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row>
    <row r="178" spans="1:62" ht="13.8" x14ac:dyDescent="0.3">
      <c r="A178" s="4"/>
      <c r="B178" s="4"/>
      <c r="C178" s="106"/>
      <c r="D178" s="106"/>
      <c r="E178" s="106"/>
      <c r="F178" s="107"/>
      <c r="G178" s="106"/>
      <c r="H178" s="106"/>
      <c r="I178" s="106"/>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row>
    <row r="179" spans="1:62" ht="13.8" x14ac:dyDescent="0.3">
      <c r="A179" s="4"/>
      <c r="B179" s="105"/>
      <c r="C179" s="100"/>
      <c r="D179" s="100"/>
      <c r="E179" s="100"/>
      <c r="F179" s="100"/>
      <c r="G179" s="100"/>
      <c r="H179" s="100"/>
      <c r="I179" s="100"/>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row>
    <row r="180" spans="1:62" ht="13.8" x14ac:dyDescent="0.3">
      <c r="A180" s="4"/>
      <c r="B180" s="105"/>
      <c r="C180" s="100"/>
      <c r="D180" s="100"/>
      <c r="E180" s="100"/>
      <c r="F180" s="100"/>
      <c r="G180" s="100"/>
      <c r="H180" s="100"/>
      <c r="I180" s="100"/>
      <c r="J180" s="105"/>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row>
    <row r="181" spans="1:62" ht="13.8" x14ac:dyDescent="0.3">
      <c r="A181" s="95" t="s">
        <v>42</v>
      </c>
      <c r="B181" s="4"/>
      <c r="C181" s="4"/>
      <c r="D181" s="105"/>
      <c r="E181" s="105"/>
      <c r="F181" s="105"/>
      <c r="G181" s="105"/>
      <c r="H181" s="105"/>
      <c r="I181" s="105"/>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row>
    <row r="182" spans="1:62" ht="13.8" x14ac:dyDescent="0.3">
      <c r="A182" s="4"/>
      <c r="B182" s="4"/>
      <c r="C182" s="4"/>
      <c r="D182" s="4"/>
      <c r="E182" s="4"/>
      <c r="F182" s="4"/>
      <c r="G182" s="4"/>
      <c r="H182" s="4"/>
      <c r="I182" s="4"/>
      <c r="J182" s="106"/>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row>
    <row r="183" spans="1:62" ht="13.8" x14ac:dyDescent="0.3">
      <c r="A183" s="4" t="s">
        <v>35</v>
      </c>
      <c r="B183" s="4"/>
      <c r="C183" s="106" t="str">
        <f>Sammanställning!$C$25</f>
        <v>Investeringskostnad (SEK)</v>
      </c>
      <c r="D183" s="106" t="str">
        <f>Sammanställning!$B$36</f>
        <v>Nuvärde Energikostnad, totalt (SEK)</v>
      </c>
      <c r="E183" s="106" t="str">
        <f>Sammanställning!$B$42</f>
        <v>Nuvärde Underhållskostnader (SEK)</v>
      </c>
      <c r="F183" s="107" t="str">
        <f>Sammanställning!$B$47</f>
        <v>Nuvärde Miljökostnad (SEK)</v>
      </c>
      <c r="G183" s="106" t="str">
        <f>Sammanställning!$B$52</f>
        <v>Nuvärde restvärde (SEK)</v>
      </c>
      <c r="H183" s="106" t="str">
        <f>Sammanställning!$B$56</f>
        <v>LCC-kostnad (SEK)</v>
      </c>
      <c r="I183" s="106"/>
      <c r="J183" s="100"/>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row>
    <row r="184" spans="1:62" ht="13.8" x14ac:dyDescent="0.3">
      <c r="A184" s="4"/>
      <c r="B184" s="105">
        <v>-0.05</v>
      </c>
      <c r="C184" s="100">
        <f>Sammanställning!$F$25</f>
        <v>0</v>
      </c>
      <c r="D184" s="100">
        <f>PV(Sammanställning!$E$10-B184,Sammanställning!$E$9,-(Sammanställning!$J$9*Sammanställning!$F$30))+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4" s="100">
        <f>Sammanställning!$F$42</f>
        <v>0</v>
      </c>
      <c r="F184" s="100">
        <f>Sammanställning!$F$47</f>
        <v>0</v>
      </c>
      <c r="G184" s="100">
        <f>Sammanställning!$F$52</f>
        <v>0</v>
      </c>
      <c r="H184" s="100">
        <f>SUM(C184:F184)-G184</f>
        <v>0</v>
      </c>
      <c r="I184" s="100"/>
      <c r="J184" s="100"/>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row>
    <row r="185" spans="1:62" ht="13.8" x14ac:dyDescent="0.3">
      <c r="A185" s="4"/>
      <c r="B185" s="105">
        <v>-0.04</v>
      </c>
      <c r="C185" s="100">
        <f>Sammanställning!$F$25</f>
        <v>0</v>
      </c>
      <c r="D185" s="100">
        <f>PV(Sammanställning!$E$10-B185,Sammanställning!$E$9,-(Sammanställning!$J$9*Sammanställning!$F$30))+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5" s="100">
        <f>Sammanställning!$F$42</f>
        <v>0</v>
      </c>
      <c r="F185" s="100">
        <f>Sammanställning!$F$47</f>
        <v>0</v>
      </c>
      <c r="G185" s="100">
        <f>Sammanställning!$F$52</f>
        <v>0</v>
      </c>
      <c r="H185" s="100">
        <f t="shared" ref="H185:H194" si="90">SUM(C185:F185)-G185</f>
        <v>0</v>
      </c>
      <c r="I185" s="100"/>
      <c r="J185" s="105"/>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row>
    <row r="186" spans="1:62" ht="13.8" x14ac:dyDescent="0.3">
      <c r="A186" s="4"/>
      <c r="B186" s="105">
        <v>-0.03</v>
      </c>
      <c r="C186" s="100">
        <f>Sammanställning!$F$25</f>
        <v>0</v>
      </c>
      <c r="D186" s="100">
        <f>PV(Sammanställning!$E$10-B186,Sammanställning!$E$9,-(Sammanställning!$J$9*Sammanställning!$F$30))+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6" s="100">
        <f>Sammanställning!$F$42</f>
        <v>0</v>
      </c>
      <c r="F186" s="100">
        <f>Sammanställning!$F$47</f>
        <v>0</v>
      </c>
      <c r="G186" s="100">
        <f>Sammanställning!$F$52</f>
        <v>0</v>
      </c>
      <c r="H186" s="100">
        <f t="shared" si="90"/>
        <v>0</v>
      </c>
      <c r="I186" s="100"/>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row>
    <row r="187" spans="1:62" ht="13.8" x14ac:dyDescent="0.3">
      <c r="A187" s="4"/>
      <c r="B187" s="105">
        <v>-0.02</v>
      </c>
      <c r="C187" s="100">
        <f>Sammanställning!$F$25</f>
        <v>0</v>
      </c>
      <c r="D187" s="100">
        <f>PV(Sammanställning!$E$10-B187,Sammanställning!$E$9,-(Sammanställning!$J$9*Sammanställning!$F$30))+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7" s="100">
        <f>Sammanställning!$F$42</f>
        <v>0</v>
      </c>
      <c r="F187" s="100">
        <f>Sammanställning!$F$47</f>
        <v>0</v>
      </c>
      <c r="G187" s="100">
        <f>Sammanställning!$F$52</f>
        <v>0</v>
      </c>
      <c r="H187" s="100">
        <f t="shared" si="90"/>
        <v>0</v>
      </c>
      <c r="I187" s="100"/>
      <c r="J187" s="106"/>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row>
    <row r="188" spans="1:62" ht="13.8" x14ac:dyDescent="0.3">
      <c r="A188" s="4"/>
      <c r="B188" s="105">
        <v>-0.01</v>
      </c>
      <c r="C188" s="100">
        <f>Sammanställning!$F$25</f>
        <v>0</v>
      </c>
      <c r="D188" s="100">
        <f>PV(Sammanställning!$E$10-B188,Sammanställning!$E$9,-(Sammanställning!$J$9*Sammanställning!$F$30))+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8" s="100">
        <f>Sammanställning!$F$42</f>
        <v>0</v>
      </c>
      <c r="F188" s="100">
        <f>Sammanställning!$F$47</f>
        <v>0</v>
      </c>
      <c r="G188" s="100">
        <f>Sammanställning!$F$52</f>
        <v>0</v>
      </c>
      <c r="H188" s="100">
        <f t="shared" si="90"/>
        <v>0</v>
      </c>
      <c r="I188" s="100"/>
      <c r="J188" s="100"/>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row>
    <row r="189" spans="1:62" ht="13.8" x14ac:dyDescent="0.3">
      <c r="A189" s="4"/>
      <c r="B189" s="105">
        <v>0</v>
      </c>
      <c r="C189" s="100">
        <f>Sammanställning!$F$25</f>
        <v>0</v>
      </c>
      <c r="D189" s="100">
        <f>PV(Sammanställning!$E$10-B189,Sammanställning!$E$9,-(Sammanställning!$J$9*Sammanställning!$F$30))+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9" s="100">
        <f>Sammanställning!$F$42</f>
        <v>0</v>
      </c>
      <c r="F189" s="100">
        <f>Sammanställning!$F$47</f>
        <v>0</v>
      </c>
      <c r="G189" s="100">
        <f>Sammanställning!$F$52</f>
        <v>0</v>
      </c>
      <c r="H189" s="100">
        <f t="shared" si="90"/>
        <v>0</v>
      </c>
      <c r="I189" s="100"/>
      <c r="J189" s="100"/>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row>
    <row r="190" spans="1:62" ht="13.8" x14ac:dyDescent="0.3">
      <c r="A190" s="4"/>
      <c r="B190" s="105">
        <v>0.01</v>
      </c>
      <c r="C190" s="100">
        <f>Sammanställning!$F$25</f>
        <v>0</v>
      </c>
      <c r="D190" s="100">
        <f>PV(Sammanställning!$E$10-B190,Sammanställning!$E$9,-(Sammanställning!$J$9*Sammanställning!$F$30))+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90" s="100">
        <f>Sammanställning!$F$42</f>
        <v>0</v>
      </c>
      <c r="F190" s="100">
        <f>Sammanställning!$F$47</f>
        <v>0</v>
      </c>
      <c r="G190" s="100">
        <f>Sammanställning!$F$52</f>
        <v>0</v>
      </c>
      <c r="H190" s="100">
        <f t="shared" si="90"/>
        <v>0</v>
      </c>
      <c r="I190" s="100"/>
      <c r="J190" s="100"/>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row>
    <row r="191" spans="1:62" ht="13.8" x14ac:dyDescent="0.3">
      <c r="A191" s="4"/>
      <c r="B191" s="105">
        <v>0.02</v>
      </c>
      <c r="C191" s="100">
        <f>Sammanställning!$F$25</f>
        <v>0</v>
      </c>
      <c r="D191" s="100">
        <f>PV(Sammanställning!$E$10-B191,Sammanställning!$E$9,-(Sammanställning!$J$9*Sammanställning!$F$30))+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91" s="100">
        <f>Sammanställning!$F$42</f>
        <v>0</v>
      </c>
      <c r="F191" s="100">
        <f>Sammanställning!$F$47</f>
        <v>0</v>
      </c>
      <c r="G191" s="100">
        <f>Sammanställning!$F$52</f>
        <v>0</v>
      </c>
      <c r="H191" s="100">
        <f t="shared" si="90"/>
        <v>0</v>
      </c>
      <c r="I191" s="100"/>
      <c r="J191" s="100"/>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row>
    <row r="192" spans="1:62" ht="13.8" x14ac:dyDescent="0.3">
      <c r="A192" s="4"/>
      <c r="B192" s="105">
        <v>0.03</v>
      </c>
      <c r="C192" s="100">
        <f>Sammanställning!$F$25</f>
        <v>0</v>
      </c>
      <c r="D192" s="100">
        <f>PV(Sammanställning!$E$10-B192,Sammanställning!$E$9,-(Sammanställning!$J$9*Sammanställning!$F$30))+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92" s="100">
        <f>Sammanställning!$F$42</f>
        <v>0</v>
      </c>
      <c r="F192" s="100">
        <f>Sammanställning!$F$47</f>
        <v>0</v>
      </c>
      <c r="G192" s="100">
        <f>Sammanställning!$F$52</f>
        <v>0</v>
      </c>
      <c r="H192" s="100">
        <f t="shared" si="90"/>
        <v>0</v>
      </c>
      <c r="I192" s="100"/>
      <c r="J192" s="100"/>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row>
    <row r="193" spans="1:62" ht="13.8" x14ac:dyDescent="0.3">
      <c r="A193" s="4"/>
      <c r="B193" s="105">
        <v>0.04</v>
      </c>
      <c r="C193" s="100">
        <f>Sammanställning!$F$25</f>
        <v>0</v>
      </c>
      <c r="D193" s="100">
        <f>PV(Sammanställning!$E$10-B193,Sammanställning!$E$9,-(Sammanställning!$J$9*Sammanställning!$F$30))+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93" s="100">
        <f>Sammanställning!$F$42</f>
        <v>0</v>
      </c>
      <c r="F193" s="100">
        <f>Sammanställning!$F$47</f>
        <v>0</v>
      </c>
      <c r="G193" s="100">
        <f>Sammanställning!$F$52</f>
        <v>0</v>
      </c>
      <c r="H193" s="100">
        <f t="shared" si="90"/>
        <v>0</v>
      </c>
      <c r="I193" s="100"/>
      <c r="J193" s="100"/>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row>
    <row r="194" spans="1:62" ht="13.8" x14ac:dyDescent="0.3">
      <c r="A194" s="4"/>
      <c r="B194" s="105">
        <v>0.05</v>
      </c>
      <c r="C194" s="100">
        <f>Sammanställning!$F$25</f>
        <v>0</v>
      </c>
      <c r="D194" s="100">
        <f>PV(Sammanställning!$E$10-B194,Sammanställning!$E$9,-(Sammanställning!$J$9*Sammanställning!$F$30))+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94" s="100">
        <f>Sammanställning!$F$42</f>
        <v>0</v>
      </c>
      <c r="F194" s="100">
        <f>Sammanställning!$F$47</f>
        <v>0</v>
      </c>
      <c r="G194" s="100">
        <f>Sammanställning!$F$52</f>
        <v>0</v>
      </c>
      <c r="H194" s="100">
        <f t="shared" si="90"/>
        <v>0</v>
      </c>
      <c r="I194" s="100"/>
      <c r="J194" s="100"/>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row>
    <row r="195" spans="1:62" ht="13.8" x14ac:dyDescent="0.3">
      <c r="A195" s="4"/>
      <c r="B195" s="110"/>
      <c r="C195" s="4"/>
      <c r="D195" s="4"/>
      <c r="E195" s="4"/>
      <c r="F195" s="4"/>
      <c r="G195" s="4"/>
      <c r="H195" s="100"/>
      <c r="I195" s="100"/>
      <c r="J195" s="100"/>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row>
    <row r="196" spans="1:62" ht="13.8" x14ac:dyDescent="0.3">
      <c r="A196" s="4" t="s">
        <v>36</v>
      </c>
      <c r="B196" s="4"/>
      <c r="C196" s="106" t="str">
        <f>Sammanställning!$C$25</f>
        <v>Investeringskostnad (SEK)</v>
      </c>
      <c r="D196" s="106" t="str">
        <f>Sammanställning!$B$36</f>
        <v>Nuvärde Energikostnad, totalt (SEK)</v>
      </c>
      <c r="E196" s="106" t="str">
        <f>Sammanställning!$B$42</f>
        <v>Nuvärde Underhållskostnader (SEK)</v>
      </c>
      <c r="F196" s="107" t="str">
        <f>Sammanställning!$B$47</f>
        <v>Nuvärde Miljökostnad (SEK)</v>
      </c>
      <c r="G196" s="106" t="str">
        <f>Sammanställning!$B$52</f>
        <v>Nuvärde restvärde (SEK)</v>
      </c>
      <c r="H196" s="106" t="str">
        <f>Sammanställning!$B$56</f>
        <v>LCC-kostnad (SEK)</v>
      </c>
      <c r="I196" s="106"/>
      <c r="J196" s="100"/>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row>
    <row r="197" spans="1:62" ht="13.8" x14ac:dyDescent="0.3">
      <c r="A197" s="4"/>
      <c r="B197" s="105">
        <v>-0.05</v>
      </c>
      <c r="C197" s="100">
        <f>Sammanställning!$H$25</f>
        <v>0</v>
      </c>
      <c r="D197" s="100">
        <f>PV(Sammanställning!$E$10-B197,Sammanställning!$E$9,-(Sammanställning!$J$9*Sammanställning!$H$30))+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197" s="100">
        <f>Sammanställning!$H$42</f>
        <v>0</v>
      </c>
      <c r="F197" s="100">
        <f>Sammanställning!$H$47</f>
        <v>0</v>
      </c>
      <c r="G197" s="100">
        <f>Sammanställning!$H$52</f>
        <v>0</v>
      </c>
      <c r="H197" s="100">
        <f>SUM(C197:F197)-G197</f>
        <v>0</v>
      </c>
      <c r="I197" s="100"/>
      <c r="J197" s="100"/>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row>
    <row r="198" spans="1:62" ht="13.8" x14ac:dyDescent="0.3">
      <c r="A198" s="4"/>
      <c r="B198" s="105">
        <v>-0.04</v>
      </c>
      <c r="C198" s="100">
        <f>Sammanställning!$H$25</f>
        <v>0</v>
      </c>
      <c r="D198" s="100">
        <f>PV(Sammanställning!$E$10-B198,Sammanställning!$E$9,-(Sammanställning!$J$9*Sammanställning!$H$30))+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198" s="100">
        <f>Sammanställning!$H$42</f>
        <v>0</v>
      </c>
      <c r="F198" s="100">
        <f>Sammanställning!$H$47</f>
        <v>0</v>
      </c>
      <c r="G198" s="100">
        <f>Sammanställning!$H$52</f>
        <v>0</v>
      </c>
      <c r="H198" s="100">
        <f t="shared" ref="H198:H207" si="91">SUM(C198:F198)-G198</f>
        <v>0</v>
      </c>
      <c r="I198" s="100"/>
      <c r="J198" s="100"/>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row>
    <row r="199" spans="1:62" ht="13.8" x14ac:dyDescent="0.3">
      <c r="A199" s="4"/>
      <c r="B199" s="105">
        <v>-0.03</v>
      </c>
      <c r="C199" s="100">
        <f>Sammanställning!$H$25</f>
        <v>0</v>
      </c>
      <c r="D199" s="100">
        <f>PV(Sammanställning!$E$10-B199,Sammanställning!$E$9,-(Sammanställning!$J$9*Sammanställning!$H$30))+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199" s="100">
        <f>Sammanställning!$H$42</f>
        <v>0</v>
      </c>
      <c r="F199" s="100">
        <f>Sammanställning!$H$47</f>
        <v>0</v>
      </c>
      <c r="G199" s="100">
        <f>Sammanställning!$H$52</f>
        <v>0</v>
      </c>
      <c r="H199" s="100">
        <f t="shared" si="91"/>
        <v>0</v>
      </c>
      <c r="I199" s="100"/>
      <c r="J199" s="100"/>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row>
    <row r="200" spans="1:62" ht="13.8" x14ac:dyDescent="0.3">
      <c r="A200" s="4"/>
      <c r="B200" s="105">
        <v>-0.02</v>
      </c>
      <c r="C200" s="100">
        <f>Sammanställning!$H$25</f>
        <v>0</v>
      </c>
      <c r="D200" s="100">
        <f>PV(Sammanställning!$E$10-B200,Sammanställning!$E$9,-(Sammanställning!$J$9*Sammanställning!$H$30))+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0" s="100">
        <f>Sammanställning!$H$42</f>
        <v>0</v>
      </c>
      <c r="F200" s="100">
        <f>Sammanställning!$H$47</f>
        <v>0</v>
      </c>
      <c r="G200" s="100">
        <f>Sammanställning!$H$52</f>
        <v>0</v>
      </c>
      <c r="H200" s="100">
        <f t="shared" si="91"/>
        <v>0</v>
      </c>
      <c r="I200" s="100"/>
      <c r="J200" s="106"/>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row>
    <row r="201" spans="1:62" ht="13.8" x14ac:dyDescent="0.3">
      <c r="A201" s="4"/>
      <c r="B201" s="105">
        <v>-0.01</v>
      </c>
      <c r="C201" s="100">
        <f>Sammanställning!$H$25</f>
        <v>0</v>
      </c>
      <c r="D201" s="100">
        <f>PV(Sammanställning!$E$10-B201,Sammanställning!$E$9,-(Sammanställning!$J$9*Sammanställning!$H$30))+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1" s="100">
        <f>Sammanställning!$H$42</f>
        <v>0</v>
      </c>
      <c r="F201" s="100">
        <f>Sammanställning!$H$47</f>
        <v>0</v>
      </c>
      <c r="G201" s="100">
        <f>Sammanställning!$H$52</f>
        <v>0</v>
      </c>
      <c r="H201" s="100">
        <f t="shared" si="91"/>
        <v>0</v>
      </c>
      <c r="I201" s="100"/>
      <c r="J201" s="100"/>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row>
    <row r="202" spans="1:62" ht="13.8" x14ac:dyDescent="0.3">
      <c r="A202" s="4"/>
      <c r="B202" s="105">
        <v>0</v>
      </c>
      <c r="C202" s="100">
        <f>Sammanställning!$H$25</f>
        <v>0</v>
      </c>
      <c r="D202" s="100">
        <f>PV(Sammanställning!$E$10-B202,Sammanställning!$E$9,-(Sammanställning!$J$9*Sammanställning!$H$30))+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2" s="100">
        <f>Sammanställning!$H$42</f>
        <v>0</v>
      </c>
      <c r="F202" s="100">
        <f>Sammanställning!$H$47</f>
        <v>0</v>
      </c>
      <c r="G202" s="100">
        <f>Sammanställning!$H$52</f>
        <v>0</v>
      </c>
      <c r="H202" s="100">
        <f t="shared" si="91"/>
        <v>0</v>
      </c>
      <c r="I202" s="100"/>
      <c r="J202" s="100"/>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row>
    <row r="203" spans="1:62" ht="13.8" x14ac:dyDescent="0.3">
      <c r="A203" s="4"/>
      <c r="B203" s="105">
        <v>0.01</v>
      </c>
      <c r="C203" s="100">
        <f>Sammanställning!$H$25</f>
        <v>0</v>
      </c>
      <c r="D203" s="100">
        <f>PV(Sammanställning!$E$10-B203,Sammanställning!$E$9,-(Sammanställning!$J$9*Sammanställning!$H$30))+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3" s="100">
        <f>Sammanställning!$H$42</f>
        <v>0</v>
      </c>
      <c r="F203" s="100">
        <f>Sammanställning!$H$47</f>
        <v>0</v>
      </c>
      <c r="G203" s="100">
        <f>Sammanställning!$H$52</f>
        <v>0</v>
      </c>
      <c r="H203" s="100">
        <f t="shared" si="91"/>
        <v>0</v>
      </c>
      <c r="I203" s="100"/>
      <c r="J203" s="100"/>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row>
    <row r="204" spans="1:62" ht="13.8" x14ac:dyDescent="0.3">
      <c r="A204" s="4"/>
      <c r="B204" s="105">
        <v>0.02</v>
      </c>
      <c r="C204" s="100">
        <f>Sammanställning!$H$25</f>
        <v>0</v>
      </c>
      <c r="D204" s="100">
        <f>PV(Sammanställning!$E$10-B204,Sammanställning!$E$9,-(Sammanställning!$J$9*Sammanställning!$H$30))+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4" s="100">
        <f>Sammanställning!$H$42</f>
        <v>0</v>
      </c>
      <c r="F204" s="100">
        <f>Sammanställning!$H$47</f>
        <v>0</v>
      </c>
      <c r="G204" s="100">
        <f>Sammanställning!$H$52</f>
        <v>0</v>
      </c>
      <c r="H204" s="100">
        <f t="shared" si="91"/>
        <v>0</v>
      </c>
      <c r="I204" s="100"/>
      <c r="J204" s="100"/>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row>
    <row r="205" spans="1:62" ht="13.8" x14ac:dyDescent="0.3">
      <c r="A205" s="4"/>
      <c r="B205" s="105">
        <v>0.03</v>
      </c>
      <c r="C205" s="100">
        <f>Sammanställning!$H$25</f>
        <v>0</v>
      </c>
      <c r="D205" s="100">
        <f>PV(Sammanställning!$E$10-B205,Sammanställning!$E$9,-(Sammanställning!$J$9*Sammanställning!$H$30))+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5" s="100">
        <f>Sammanställning!$H$42</f>
        <v>0</v>
      </c>
      <c r="F205" s="100">
        <f>Sammanställning!$H$47</f>
        <v>0</v>
      </c>
      <c r="G205" s="100">
        <f>Sammanställning!$H$52</f>
        <v>0</v>
      </c>
      <c r="H205" s="100">
        <f t="shared" si="91"/>
        <v>0</v>
      </c>
      <c r="I205" s="100"/>
      <c r="J205" s="100"/>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row>
    <row r="206" spans="1:62" ht="13.8" x14ac:dyDescent="0.3">
      <c r="A206" s="4"/>
      <c r="B206" s="105">
        <v>0.04</v>
      </c>
      <c r="C206" s="100">
        <f>Sammanställning!$H$25</f>
        <v>0</v>
      </c>
      <c r="D206" s="100">
        <f>PV(Sammanställning!$E$10-B206,Sammanställning!$E$9,-(Sammanställning!$J$9*Sammanställning!$H$30))+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6" s="100">
        <f>Sammanställning!$H$42</f>
        <v>0</v>
      </c>
      <c r="F206" s="100">
        <f>Sammanställning!$H$47</f>
        <v>0</v>
      </c>
      <c r="G206" s="100">
        <f>Sammanställning!$H$52</f>
        <v>0</v>
      </c>
      <c r="H206" s="100">
        <f t="shared" si="91"/>
        <v>0</v>
      </c>
      <c r="I206" s="100"/>
      <c r="J206" s="100"/>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row>
    <row r="207" spans="1:62" ht="13.8" x14ac:dyDescent="0.3">
      <c r="A207" s="4"/>
      <c r="B207" s="105">
        <v>0.05</v>
      </c>
      <c r="C207" s="100">
        <f>Sammanställning!$H$25</f>
        <v>0</v>
      </c>
      <c r="D207" s="100">
        <f>PV(Sammanställning!$E$10-B207,Sammanställning!$E$9,-(Sammanställning!$J$9*Sammanställning!$H$30))+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7" s="100">
        <f>Sammanställning!$H$42</f>
        <v>0</v>
      </c>
      <c r="F207" s="100">
        <f>Sammanställning!$H$47</f>
        <v>0</v>
      </c>
      <c r="G207" s="100">
        <f>Sammanställning!$H$52</f>
        <v>0</v>
      </c>
      <c r="H207" s="100">
        <f t="shared" si="91"/>
        <v>0</v>
      </c>
      <c r="I207" s="100"/>
      <c r="J207" s="100"/>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row>
    <row r="208" spans="1:62" ht="13.8" x14ac:dyDescent="0.3">
      <c r="A208" s="4"/>
      <c r="B208" s="110"/>
      <c r="C208" s="4"/>
      <c r="D208" s="4"/>
      <c r="E208" s="4"/>
      <c r="F208" s="4"/>
      <c r="G208" s="4"/>
      <c r="H208" s="100"/>
      <c r="I208" s="100"/>
      <c r="J208" s="100"/>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row>
    <row r="209" spans="1:62" ht="13.8" x14ac:dyDescent="0.3">
      <c r="A209" s="4" t="s">
        <v>37</v>
      </c>
      <c r="B209" s="4"/>
      <c r="C209" s="106" t="str">
        <f>Sammanställning!$C$25</f>
        <v>Investeringskostnad (SEK)</v>
      </c>
      <c r="D209" s="106" t="str">
        <f>Sammanställning!$B$36</f>
        <v>Nuvärde Energikostnad, totalt (SEK)</v>
      </c>
      <c r="E209" s="106" t="str">
        <f>Sammanställning!$B$42</f>
        <v>Nuvärde Underhållskostnader (SEK)</v>
      </c>
      <c r="F209" s="107" t="str">
        <f>Sammanställning!$B$47</f>
        <v>Nuvärde Miljökostnad (SEK)</v>
      </c>
      <c r="G209" s="106" t="str">
        <f>Sammanställning!$B$52</f>
        <v>Nuvärde restvärde (SEK)</v>
      </c>
      <c r="H209" s="106" t="str">
        <f>Sammanställning!$B$56</f>
        <v>LCC-kostnad (SEK)</v>
      </c>
      <c r="I209" s="106"/>
      <c r="J209" s="100"/>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row>
    <row r="210" spans="1:62" ht="13.8" x14ac:dyDescent="0.3">
      <c r="A210" s="4"/>
      <c r="B210" s="105">
        <v>-0.05</v>
      </c>
      <c r="C210" s="100">
        <f>Sammanställning!$K$25</f>
        <v>0</v>
      </c>
      <c r="D210" s="100">
        <f>PV(Sammanställning!$E$10-B210,Sammanställning!$E$9,-(Sammanställning!$J$9*Sammanställning!$K$30))+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0" s="100">
        <f>Sammanställning!$K$42</f>
        <v>0</v>
      </c>
      <c r="F210" s="100">
        <f>Sammanställning!$K$47</f>
        <v>0</v>
      </c>
      <c r="G210" s="100">
        <f>Sammanställning!$K$52</f>
        <v>0</v>
      </c>
      <c r="H210" s="100">
        <f>SUM(C210:F210)-G210</f>
        <v>0</v>
      </c>
      <c r="I210" s="100"/>
      <c r="J210" s="100"/>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row>
    <row r="211" spans="1:62" ht="13.8" x14ac:dyDescent="0.3">
      <c r="A211" s="4"/>
      <c r="B211" s="105">
        <v>-0.04</v>
      </c>
      <c r="C211" s="100">
        <f>Sammanställning!$K$25</f>
        <v>0</v>
      </c>
      <c r="D211" s="100">
        <f>PV(Sammanställning!$E$10-B211,Sammanställning!$E$9,-(Sammanställning!$J$9*Sammanställning!$K$30))+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1" s="100">
        <f>Sammanställning!$K$42</f>
        <v>0</v>
      </c>
      <c r="F211" s="100">
        <f>Sammanställning!$K$47</f>
        <v>0</v>
      </c>
      <c r="G211" s="100">
        <f>Sammanställning!$K$52</f>
        <v>0</v>
      </c>
      <c r="H211" s="100">
        <f t="shared" ref="H211:H220" si="92">SUM(C211:F211)-G211</f>
        <v>0</v>
      </c>
      <c r="I211" s="100"/>
      <c r="J211" s="100"/>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row>
    <row r="212" spans="1:62" ht="13.8" x14ac:dyDescent="0.3">
      <c r="A212" s="4"/>
      <c r="B212" s="105">
        <v>-0.03</v>
      </c>
      <c r="C212" s="100">
        <f>Sammanställning!$K$25</f>
        <v>0</v>
      </c>
      <c r="D212" s="100">
        <f>PV(Sammanställning!$E$10-B212,Sammanställning!$E$9,-(Sammanställning!$J$9*Sammanställning!$K$30))+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2" s="100">
        <f>Sammanställning!$K$42</f>
        <v>0</v>
      </c>
      <c r="F212" s="100">
        <f>Sammanställning!$K$47</f>
        <v>0</v>
      </c>
      <c r="G212" s="100">
        <f>Sammanställning!$K$52</f>
        <v>0</v>
      </c>
      <c r="H212" s="100">
        <f t="shared" si="92"/>
        <v>0</v>
      </c>
      <c r="I212" s="100"/>
      <c r="J212" s="100"/>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row>
    <row r="213" spans="1:62" ht="13.8" x14ac:dyDescent="0.3">
      <c r="A213" s="4"/>
      <c r="B213" s="105">
        <v>-0.02</v>
      </c>
      <c r="C213" s="100">
        <f>Sammanställning!$K$25</f>
        <v>0</v>
      </c>
      <c r="D213" s="100">
        <f>PV(Sammanställning!$E$10-B213,Sammanställning!$E$9,-(Sammanställning!$J$9*Sammanställning!$K$30))+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3" s="100">
        <f>Sammanställning!$K$42</f>
        <v>0</v>
      </c>
      <c r="F213" s="100">
        <f>Sammanställning!$K$47</f>
        <v>0</v>
      </c>
      <c r="G213" s="100">
        <f>Sammanställning!$K$52</f>
        <v>0</v>
      </c>
      <c r="H213" s="100">
        <f t="shared" si="92"/>
        <v>0</v>
      </c>
      <c r="I213" s="100"/>
      <c r="J213" s="106"/>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row>
    <row r="214" spans="1:62" ht="13.8" x14ac:dyDescent="0.3">
      <c r="A214" s="4"/>
      <c r="B214" s="105">
        <v>-0.01</v>
      </c>
      <c r="C214" s="100">
        <f>Sammanställning!$K$25</f>
        <v>0</v>
      </c>
      <c r="D214" s="100">
        <f>PV(Sammanställning!$E$10-B214,Sammanställning!$E$9,-(Sammanställning!$J$9*Sammanställning!$K$30))+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4" s="100">
        <f>Sammanställning!$K$42</f>
        <v>0</v>
      </c>
      <c r="F214" s="100">
        <f>Sammanställning!$K$47</f>
        <v>0</v>
      </c>
      <c r="G214" s="100">
        <f>Sammanställning!$K$52</f>
        <v>0</v>
      </c>
      <c r="H214" s="100">
        <f t="shared" si="92"/>
        <v>0</v>
      </c>
      <c r="I214" s="100"/>
      <c r="J214" s="100"/>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row>
    <row r="215" spans="1:62" ht="13.8" x14ac:dyDescent="0.3">
      <c r="A215" s="4"/>
      <c r="B215" s="105">
        <v>0</v>
      </c>
      <c r="C215" s="100">
        <f>Sammanställning!$K$25</f>
        <v>0</v>
      </c>
      <c r="D215" s="100">
        <f>PV(Sammanställning!$E$10-B215,Sammanställning!$E$9,-(Sammanställning!$J$9*Sammanställning!$K$30))+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5" s="100">
        <f>Sammanställning!$K$42</f>
        <v>0</v>
      </c>
      <c r="F215" s="100">
        <f>Sammanställning!$K$47</f>
        <v>0</v>
      </c>
      <c r="G215" s="100">
        <f>Sammanställning!$K$52</f>
        <v>0</v>
      </c>
      <c r="H215" s="100">
        <f t="shared" si="92"/>
        <v>0</v>
      </c>
      <c r="I215" s="100"/>
      <c r="J215" s="100"/>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row>
    <row r="216" spans="1:62" ht="13.8" x14ac:dyDescent="0.3">
      <c r="A216" s="4"/>
      <c r="B216" s="105">
        <v>0.01</v>
      </c>
      <c r="C216" s="100">
        <f>Sammanställning!$K$25</f>
        <v>0</v>
      </c>
      <c r="D216" s="100">
        <f>PV(Sammanställning!$E$10-B216,Sammanställning!$E$9,-(Sammanställning!$J$9*Sammanställning!$K$30))+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6" s="100">
        <f>Sammanställning!$K$42</f>
        <v>0</v>
      </c>
      <c r="F216" s="100">
        <f>Sammanställning!$K$47</f>
        <v>0</v>
      </c>
      <c r="G216" s="100">
        <f>Sammanställning!$K$52</f>
        <v>0</v>
      </c>
      <c r="H216" s="100">
        <f t="shared" si="92"/>
        <v>0</v>
      </c>
      <c r="I216" s="100"/>
      <c r="J216" s="100"/>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row>
    <row r="217" spans="1:62" ht="13.8" x14ac:dyDescent="0.3">
      <c r="A217" s="4"/>
      <c r="B217" s="105">
        <v>0.02</v>
      </c>
      <c r="C217" s="100">
        <f>Sammanställning!$K$25</f>
        <v>0</v>
      </c>
      <c r="D217" s="100">
        <f>PV(Sammanställning!$E$10-B217,Sammanställning!$E$9,-(Sammanställning!$J$9*Sammanställning!$K$30))+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7" s="100">
        <f>Sammanställning!$K$42</f>
        <v>0</v>
      </c>
      <c r="F217" s="100">
        <f>Sammanställning!$K$47</f>
        <v>0</v>
      </c>
      <c r="G217" s="100">
        <f>Sammanställning!$K$52</f>
        <v>0</v>
      </c>
      <c r="H217" s="100">
        <f t="shared" si="92"/>
        <v>0</v>
      </c>
      <c r="I217" s="100"/>
      <c r="J217" s="100"/>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row>
    <row r="218" spans="1:62" ht="13.8" x14ac:dyDescent="0.3">
      <c r="A218" s="4"/>
      <c r="B218" s="105">
        <v>0.03</v>
      </c>
      <c r="C218" s="100">
        <f>Sammanställning!$K$25</f>
        <v>0</v>
      </c>
      <c r="D218" s="100">
        <f>PV(Sammanställning!$E$10-B218,Sammanställning!$E$9,-(Sammanställning!$J$9*Sammanställning!$K$30))+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8" s="100">
        <f>Sammanställning!$K$42</f>
        <v>0</v>
      </c>
      <c r="F218" s="100">
        <f>Sammanställning!$K$47</f>
        <v>0</v>
      </c>
      <c r="G218" s="100">
        <f>Sammanställning!$K$52</f>
        <v>0</v>
      </c>
      <c r="H218" s="100">
        <f t="shared" si="92"/>
        <v>0</v>
      </c>
      <c r="I218" s="100"/>
      <c r="J218" s="100"/>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row>
    <row r="219" spans="1:62" ht="13.8" x14ac:dyDescent="0.3">
      <c r="A219" s="4"/>
      <c r="B219" s="105">
        <v>0.04</v>
      </c>
      <c r="C219" s="100">
        <f>Sammanställning!$K$25</f>
        <v>0</v>
      </c>
      <c r="D219" s="100">
        <f>PV(Sammanställning!$E$10-B219,Sammanställning!$E$9,-(Sammanställning!$J$9*Sammanställning!$K$30))+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9" s="100">
        <f>Sammanställning!$K$42</f>
        <v>0</v>
      </c>
      <c r="F219" s="100">
        <f>Sammanställning!$K$47</f>
        <v>0</v>
      </c>
      <c r="G219" s="100">
        <f>Sammanställning!$K$52</f>
        <v>0</v>
      </c>
      <c r="H219" s="100">
        <f t="shared" si="92"/>
        <v>0</v>
      </c>
      <c r="I219" s="100"/>
      <c r="J219" s="100"/>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row>
    <row r="220" spans="1:62" ht="13.8" x14ac:dyDescent="0.3">
      <c r="A220" s="4"/>
      <c r="B220" s="105">
        <v>0.05</v>
      </c>
      <c r="C220" s="100">
        <f>Sammanställning!$K$25</f>
        <v>0</v>
      </c>
      <c r="D220" s="100">
        <f>PV(Sammanställning!$E$10-B220,Sammanställning!$E$9,-(Sammanställning!$J$9*Sammanställning!$K$30))+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20" s="100">
        <f>Sammanställning!$K$42</f>
        <v>0</v>
      </c>
      <c r="F220" s="100">
        <f>Sammanställning!$K$47</f>
        <v>0</v>
      </c>
      <c r="G220" s="100">
        <f>Sammanställning!$K$52</f>
        <v>0</v>
      </c>
      <c r="H220" s="100">
        <f t="shared" si="92"/>
        <v>0</v>
      </c>
      <c r="I220" s="100"/>
      <c r="J220" s="100"/>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row>
    <row r="221" spans="1:62" ht="13.8" x14ac:dyDescent="0.3">
      <c r="A221" s="4"/>
      <c r="B221" s="4"/>
      <c r="C221" s="4"/>
      <c r="D221" s="4"/>
      <c r="E221" s="4"/>
      <c r="F221" s="4"/>
      <c r="G221" s="4"/>
      <c r="H221" s="4"/>
      <c r="I221" s="4"/>
      <c r="J221" s="100"/>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row>
    <row r="222" spans="1:62" ht="13.8" x14ac:dyDescent="0.3">
      <c r="A222" s="4"/>
      <c r="B222" s="4"/>
      <c r="C222" s="4"/>
      <c r="D222" s="4"/>
      <c r="E222" s="4"/>
      <c r="F222" s="4"/>
      <c r="G222" s="4"/>
      <c r="H222" s="4"/>
      <c r="I222" s="4"/>
      <c r="J222" s="100"/>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row>
    <row r="223" spans="1:62" ht="13.8" x14ac:dyDescent="0.3">
      <c r="A223" s="4"/>
      <c r="B223" s="4"/>
      <c r="C223" s="4"/>
      <c r="D223" s="4"/>
      <c r="E223" s="4"/>
      <c r="F223" s="4"/>
      <c r="G223" s="4"/>
      <c r="H223" s="4"/>
      <c r="I223" s="4"/>
      <c r="J223" s="100"/>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row>
    <row r="224" spans="1:62" ht="13.8" x14ac:dyDescent="0.3">
      <c r="A224" s="4"/>
      <c r="B224" s="4"/>
      <c r="C224" s="4"/>
      <c r="D224" s="4"/>
      <c r="E224" s="4"/>
      <c r="F224" s="4"/>
      <c r="G224" s="4"/>
      <c r="H224" s="4"/>
      <c r="I224" s="4"/>
      <c r="J224" s="100"/>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row>
    <row r="225" spans="1:62" ht="13.8"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row>
    <row r="226" spans="1:62" ht="13.8"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row>
    <row r="227" spans="1:62" ht="13.8"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row>
    <row r="228" spans="1:62" ht="13.8"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row>
    <row r="229" spans="1:62" ht="13.8"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row>
    <row r="230" spans="1:62" ht="13.8"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row>
    <row r="231" spans="1:62" ht="13.8"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row>
    <row r="232" spans="1:62" ht="13.8"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row>
    <row r="233" spans="1:62" ht="13.8"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row>
    <row r="234" spans="1:62" ht="13.8"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row>
    <row r="235" spans="1:62" ht="13.8"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row>
    <row r="236" spans="1:62" ht="13.8"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row>
    <row r="237" spans="1:62" ht="13.8"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row>
    <row r="238" spans="1:62" ht="13.8"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row>
    <row r="239" spans="1:62" ht="13.8" x14ac:dyDescent="0.3">
      <c r="A239" s="95"/>
      <c r="B239" s="4"/>
      <c r="C239" s="4"/>
      <c r="D239" s="105"/>
      <c r="E239" s="105"/>
      <c r="F239" s="105"/>
      <c r="G239" s="105"/>
      <c r="H239" s="105"/>
      <c r="I239" s="105"/>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row>
    <row r="240" spans="1:62" ht="13.8"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row>
    <row r="241" spans="1:62" ht="13.8" x14ac:dyDescent="0.3">
      <c r="A241" s="4"/>
      <c r="B241" s="4"/>
      <c r="C241" s="106"/>
      <c r="D241" s="106"/>
      <c r="E241" s="106"/>
      <c r="F241" s="107"/>
      <c r="G241" s="106"/>
      <c r="H241" s="106"/>
      <c r="I241" s="106"/>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row>
    <row r="242" spans="1:62" ht="13.8" x14ac:dyDescent="0.3">
      <c r="A242" s="4"/>
      <c r="B242" s="105"/>
      <c r="C242" s="100"/>
      <c r="D242" s="100"/>
      <c r="E242" s="100"/>
      <c r="F242" s="100"/>
      <c r="G242" s="100"/>
      <c r="H242" s="100"/>
      <c r="I242" s="100"/>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row>
    <row r="243" spans="1:62" ht="13.8" x14ac:dyDescent="0.3">
      <c r="A243" s="4"/>
      <c r="B243" s="105"/>
      <c r="C243" s="100"/>
      <c r="D243" s="100"/>
      <c r="E243" s="100"/>
      <c r="F243" s="100"/>
      <c r="G243" s="100"/>
      <c r="H243" s="100"/>
      <c r="I243" s="100"/>
      <c r="J243" s="105"/>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row>
    <row r="244" spans="1:62" ht="13.8"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row>
    <row r="245" spans="1:62" ht="13.8" x14ac:dyDescent="0.3">
      <c r="A245" s="95" t="s">
        <v>43</v>
      </c>
      <c r="B245" s="4"/>
      <c r="C245" s="4"/>
      <c r="D245" s="105"/>
      <c r="E245" s="105"/>
      <c r="F245" s="105"/>
      <c r="G245" s="105"/>
      <c r="H245" s="105"/>
      <c r="I245" s="105"/>
      <c r="J245" s="106"/>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row>
    <row r="246" spans="1:62" ht="13.8" x14ac:dyDescent="0.3">
      <c r="A246" s="4"/>
      <c r="B246" s="4"/>
      <c r="C246" s="4"/>
      <c r="D246" s="4"/>
      <c r="E246" s="4"/>
      <c r="F246" s="4"/>
      <c r="G246" s="4"/>
      <c r="H246" s="4"/>
      <c r="I246" s="4"/>
      <c r="J246" s="100"/>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row>
    <row r="247" spans="1:62" ht="13.8" x14ac:dyDescent="0.3">
      <c r="A247" s="4" t="s">
        <v>35</v>
      </c>
      <c r="B247" s="4"/>
      <c r="C247" s="106" t="str">
        <f>Sammanställning!$C$25</f>
        <v>Investeringskostnad (SEK)</v>
      </c>
      <c r="D247" s="106" t="str">
        <f>Sammanställning!$B$36</f>
        <v>Nuvärde Energikostnad, totalt (SEK)</v>
      </c>
      <c r="E247" s="106" t="str">
        <f>Sammanställning!$B$42</f>
        <v>Nuvärde Underhållskostnader (SEK)</v>
      </c>
      <c r="F247" s="107" t="str">
        <f>Sammanställning!$B$47</f>
        <v>Nuvärde Miljökostnad (SEK)</v>
      </c>
      <c r="G247" s="106" t="str">
        <f>Sammanställning!$B$52</f>
        <v>Nuvärde restvärde (SEK)</v>
      </c>
      <c r="H247" s="106" t="str">
        <f>Sammanställning!$B$56</f>
        <v>LCC-kostnad (SEK)</v>
      </c>
      <c r="I247" s="106"/>
      <c r="J247" s="100"/>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row>
    <row r="248" spans="1:62" ht="13.8" x14ac:dyDescent="0.3">
      <c r="A248" s="4"/>
      <c r="B248" s="105">
        <v>-0.05</v>
      </c>
      <c r="C248" s="100">
        <f>Sammanställning!$F$25</f>
        <v>0</v>
      </c>
      <c r="D248" s="100">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PV(Sammanställning!$E$10-B248,Sammanställning!$E$9,-(Sammanställning!$J$10*Sammanställning!$F$34))</f>
        <v>0</v>
      </c>
      <c r="E248" s="100">
        <f>Sammanställning!$F$42</f>
        <v>0</v>
      </c>
      <c r="F248" s="100">
        <f>Sammanställning!$F$47</f>
        <v>0</v>
      </c>
      <c r="G248" s="100">
        <f>Sammanställning!$F$52</f>
        <v>0</v>
      </c>
      <c r="H248" s="100">
        <f>SUM(C248:F248)-G248</f>
        <v>0</v>
      </c>
      <c r="I248" s="100"/>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row>
    <row r="249" spans="1:62" ht="13.8" x14ac:dyDescent="0.3">
      <c r="A249" s="4"/>
      <c r="B249" s="105">
        <v>-0.04</v>
      </c>
      <c r="C249" s="100">
        <f>Sammanställning!$F$25</f>
        <v>0</v>
      </c>
      <c r="D249" s="100">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PV(Sammanställning!$E$10-B249,Sammanställning!$E$9,-(Sammanställning!$J$10*Sammanställning!$F$34))</f>
        <v>0</v>
      </c>
      <c r="E249" s="100">
        <f>Sammanställning!$F$42</f>
        <v>0</v>
      </c>
      <c r="F249" s="100">
        <f>Sammanställning!$F$47</f>
        <v>0</v>
      </c>
      <c r="G249" s="100">
        <f>Sammanställning!$F$52</f>
        <v>0</v>
      </c>
      <c r="H249" s="100">
        <f t="shared" ref="H249:H258" si="93">SUM(C249:F249)-G249</f>
        <v>0</v>
      </c>
      <c r="I249" s="100"/>
      <c r="J249" s="105"/>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row>
    <row r="250" spans="1:62" ht="13.8" x14ac:dyDescent="0.3">
      <c r="A250" s="4"/>
      <c r="B250" s="105">
        <v>-0.03</v>
      </c>
      <c r="C250" s="100">
        <f>Sammanställning!$F$25</f>
        <v>0</v>
      </c>
      <c r="D250" s="100">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PV(Sammanställning!$E$10-B250,Sammanställning!$E$9,-(Sammanställning!$J$10*Sammanställning!$F$34))</f>
        <v>0</v>
      </c>
      <c r="E250" s="100">
        <f>Sammanställning!$F$42</f>
        <v>0</v>
      </c>
      <c r="F250" s="100">
        <f>Sammanställning!$F$47</f>
        <v>0</v>
      </c>
      <c r="G250" s="100">
        <f>Sammanställning!$F$52</f>
        <v>0</v>
      </c>
      <c r="H250" s="100">
        <f t="shared" si="93"/>
        <v>0</v>
      </c>
      <c r="I250" s="100"/>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row>
    <row r="251" spans="1:62" ht="13.8" x14ac:dyDescent="0.3">
      <c r="A251" s="4"/>
      <c r="B251" s="105">
        <v>-0.02</v>
      </c>
      <c r="C251" s="100">
        <f>Sammanställning!$F$25</f>
        <v>0</v>
      </c>
      <c r="D251" s="100">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PV(Sammanställning!$E$10-B251,Sammanställning!$E$9,-(Sammanställning!$J$10*Sammanställning!$F$34))</f>
        <v>0</v>
      </c>
      <c r="E251" s="100">
        <f>Sammanställning!$F$42</f>
        <v>0</v>
      </c>
      <c r="F251" s="100">
        <f>Sammanställning!$F$47</f>
        <v>0</v>
      </c>
      <c r="G251" s="100">
        <f>Sammanställning!$F$52</f>
        <v>0</v>
      </c>
      <c r="H251" s="100">
        <f t="shared" si="93"/>
        <v>0</v>
      </c>
      <c r="I251" s="100"/>
      <c r="J251" s="106"/>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row>
    <row r="252" spans="1:62" ht="13.8" x14ac:dyDescent="0.3">
      <c r="A252" s="4"/>
      <c r="B252" s="105">
        <v>-0.01</v>
      </c>
      <c r="C252" s="100">
        <f>Sammanställning!$F$25</f>
        <v>0</v>
      </c>
      <c r="D252" s="100">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PV(Sammanställning!$E$10-B252,Sammanställning!$E$9,-(Sammanställning!$J$10*Sammanställning!$F$34))</f>
        <v>0</v>
      </c>
      <c r="E252" s="100">
        <f>Sammanställning!$F$42</f>
        <v>0</v>
      </c>
      <c r="F252" s="100">
        <f>Sammanställning!$F$47</f>
        <v>0</v>
      </c>
      <c r="G252" s="100">
        <f>Sammanställning!$F$52</f>
        <v>0</v>
      </c>
      <c r="H252" s="100">
        <f t="shared" si="93"/>
        <v>0</v>
      </c>
      <c r="I252" s="100"/>
      <c r="J252" s="100"/>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row>
    <row r="253" spans="1:62" ht="13.8" x14ac:dyDescent="0.3">
      <c r="A253" s="4"/>
      <c r="B253" s="105">
        <v>0</v>
      </c>
      <c r="C253" s="100">
        <f>Sammanställning!$F$25</f>
        <v>0</v>
      </c>
      <c r="D253" s="100">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PV(Sammanställning!$E$10-B253,Sammanställning!$E$9,-(Sammanställning!$J$10*Sammanställning!$F$34))</f>
        <v>0</v>
      </c>
      <c r="E253" s="100">
        <f>Sammanställning!$F$42</f>
        <v>0</v>
      </c>
      <c r="F253" s="100">
        <f>Sammanställning!$F$47</f>
        <v>0</v>
      </c>
      <c r="G253" s="100">
        <f>Sammanställning!$F$52</f>
        <v>0</v>
      </c>
      <c r="H253" s="100">
        <f t="shared" si="93"/>
        <v>0</v>
      </c>
      <c r="I253" s="100"/>
      <c r="J253" s="100"/>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row>
    <row r="254" spans="1:62" ht="13.8" x14ac:dyDescent="0.3">
      <c r="A254" s="4"/>
      <c r="B254" s="105">
        <v>0.01</v>
      </c>
      <c r="C254" s="100">
        <f>Sammanställning!$F$25</f>
        <v>0</v>
      </c>
      <c r="D254" s="100">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PV(Sammanställning!$E$10-B254,Sammanställning!$E$9,-(Sammanställning!$J$10*Sammanställning!$F$34))</f>
        <v>0</v>
      </c>
      <c r="E254" s="100">
        <f>Sammanställning!$F$42</f>
        <v>0</v>
      </c>
      <c r="F254" s="100">
        <f>Sammanställning!$F$47</f>
        <v>0</v>
      </c>
      <c r="G254" s="100">
        <f>Sammanställning!$F$52</f>
        <v>0</v>
      </c>
      <c r="H254" s="100">
        <f t="shared" si="93"/>
        <v>0</v>
      </c>
      <c r="I254" s="100"/>
      <c r="J254" s="100"/>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row>
    <row r="255" spans="1:62" ht="13.8" x14ac:dyDescent="0.3">
      <c r="A255" s="4"/>
      <c r="B255" s="105">
        <v>0.02</v>
      </c>
      <c r="C255" s="100">
        <f>Sammanställning!$F$25</f>
        <v>0</v>
      </c>
      <c r="D255" s="100">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PV(Sammanställning!$E$10-B255,Sammanställning!$E$9,-(Sammanställning!$J$10*Sammanställning!$F$34))</f>
        <v>0</v>
      </c>
      <c r="E255" s="100">
        <f>Sammanställning!$F$42</f>
        <v>0</v>
      </c>
      <c r="F255" s="100">
        <f>Sammanställning!$F$47</f>
        <v>0</v>
      </c>
      <c r="G255" s="100">
        <f>Sammanställning!$F$52</f>
        <v>0</v>
      </c>
      <c r="H255" s="100">
        <f t="shared" si="93"/>
        <v>0</v>
      </c>
      <c r="I255" s="100"/>
      <c r="J255" s="100"/>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row>
    <row r="256" spans="1:62" ht="13.8" x14ac:dyDescent="0.3">
      <c r="A256" s="4"/>
      <c r="B256" s="108">
        <v>0.03</v>
      </c>
      <c r="C256" s="109">
        <f>Sammanställning!$F$25</f>
        <v>0</v>
      </c>
      <c r="D256" s="109">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PV(Sammanställning!$E$10-B256,Sammanställning!$E$9,-(Sammanställning!$J$10*Sammanställning!$F$34))</f>
        <v>0</v>
      </c>
      <c r="E256" s="109">
        <f>Sammanställning!$F$42</f>
        <v>0</v>
      </c>
      <c r="F256" s="109">
        <f>Sammanställning!$F$47</f>
        <v>0</v>
      </c>
      <c r="G256" s="109">
        <f>Sammanställning!$F$52</f>
        <v>0</v>
      </c>
      <c r="H256" s="109">
        <f t="shared" si="93"/>
        <v>0</v>
      </c>
      <c r="I256" s="109"/>
      <c r="J256" s="100"/>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row>
    <row r="257" spans="1:62" ht="13.8" x14ac:dyDescent="0.3">
      <c r="A257" s="4"/>
      <c r="B257" s="105">
        <v>0.04</v>
      </c>
      <c r="C257" s="100">
        <f>Sammanställning!$F$25</f>
        <v>0</v>
      </c>
      <c r="D257" s="100">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PV(Sammanställning!$E$10-B257,Sammanställning!$E$9,-(Sammanställning!$J$10*Sammanställning!$F$34))</f>
        <v>0</v>
      </c>
      <c r="E257" s="100">
        <f>Sammanställning!$F$42</f>
        <v>0</v>
      </c>
      <c r="F257" s="100">
        <f>Sammanställning!$F$47</f>
        <v>0</v>
      </c>
      <c r="G257" s="100">
        <f>Sammanställning!$F$52</f>
        <v>0</v>
      </c>
      <c r="H257" s="100">
        <f t="shared" si="93"/>
        <v>0</v>
      </c>
      <c r="I257" s="100"/>
      <c r="J257" s="100"/>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row>
    <row r="258" spans="1:62" ht="13.8" x14ac:dyDescent="0.3">
      <c r="A258" s="4"/>
      <c r="B258" s="105">
        <v>0.05</v>
      </c>
      <c r="C258" s="100">
        <f>Sammanställning!$F$25</f>
        <v>0</v>
      </c>
      <c r="D258" s="100">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PV(Sammanställning!$E$10-B258,Sammanställning!$E$9,-(Sammanställning!$J$10*Sammanställning!$F$34))</f>
        <v>0</v>
      </c>
      <c r="E258" s="100">
        <f>Sammanställning!$F$42</f>
        <v>0</v>
      </c>
      <c r="F258" s="100">
        <f>Sammanställning!$F$47</f>
        <v>0</v>
      </c>
      <c r="G258" s="100">
        <f>Sammanställning!$F$52</f>
        <v>0</v>
      </c>
      <c r="H258" s="100">
        <f t="shared" si="93"/>
        <v>0</v>
      </c>
      <c r="I258" s="100"/>
      <c r="J258" s="100"/>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row>
    <row r="259" spans="1:62" ht="13.8" x14ac:dyDescent="0.3">
      <c r="A259" s="4"/>
      <c r="B259" s="110"/>
      <c r="C259" s="4"/>
      <c r="D259" s="4"/>
      <c r="E259" s="4"/>
      <c r="F259" s="4"/>
      <c r="G259" s="4"/>
      <c r="H259" s="100"/>
      <c r="I259" s="100"/>
      <c r="J259" s="100"/>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row>
    <row r="260" spans="1:62" ht="13.8" x14ac:dyDescent="0.3">
      <c r="A260" s="4" t="s">
        <v>36</v>
      </c>
      <c r="B260" s="4"/>
      <c r="C260" s="106" t="str">
        <f>Sammanställning!$C$25</f>
        <v>Investeringskostnad (SEK)</v>
      </c>
      <c r="D260" s="106" t="str">
        <f>Sammanställning!$B$36</f>
        <v>Nuvärde Energikostnad, totalt (SEK)</v>
      </c>
      <c r="E260" s="106" t="str">
        <f>Sammanställning!$B$42</f>
        <v>Nuvärde Underhållskostnader (SEK)</v>
      </c>
      <c r="F260" s="107" t="str">
        <f>Sammanställning!$B$47</f>
        <v>Nuvärde Miljökostnad (SEK)</v>
      </c>
      <c r="G260" s="106" t="str">
        <f>Sammanställning!$B$52</f>
        <v>Nuvärde restvärde (SEK)</v>
      </c>
      <c r="H260" s="106" t="str">
        <f>Sammanställning!$B$56</f>
        <v>LCC-kostnad (SEK)</v>
      </c>
      <c r="I260" s="106"/>
      <c r="J260" s="109"/>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row>
    <row r="261" spans="1:62" ht="13.8" x14ac:dyDescent="0.3">
      <c r="A261" s="4"/>
      <c r="B261" s="105">
        <v>-0.05</v>
      </c>
      <c r="C261" s="100">
        <f>Sammanställning!$H$25</f>
        <v>0</v>
      </c>
      <c r="D261" s="100">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PV(Sammanställning!$E$10-B261,Sammanställning!$E$9,-(Sammanställning!$J$10*Sammanställning!$H$34))</f>
        <v>0</v>
      </c>
      <c r="E261" s="100">
        <f>Sammanställning!$H$42</f>
        <v>0</v>
      </c>
      <c r="F261" s="100">
        <f>Sammanställning!$H$47</f>
        <v>0</v>
      </c>
      <c r="G261" s="100">
        <f>Sammanställning!$H$52</f>
        <v>0</v>
      </c>
      <c r="H261" s="100">
        <f>SUM(C261:F261)-G261</f>
        <v>0</v>
      </c>
      <c r="I261" s="100"/>
      <c r="J261" s="100"/>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row>
    <row r="262" spans="1:62" ht="13.8" x14ac:dyDescent="0.3">
      <c r="A262" s="4"/>
      <c r="B262" s="105">
        <v>-0.04</v>
      </c>
      <c r="C262" s="100">
        <f>Sammanställning!$H$25</f>
        <v>0</v>
      </c>
      <c r="D262" s="100">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PV(Sammanställning!$E$10-B262,Sammanställning!$E$9,-(Sammanställning!$J$10*Sammanställning!$H$34))</f>
        <v>0</v>
      </c>
      <c r="E262" s="100">
        <f>Sammanställning!$H$42</f>
        <v>0</v>
      </c>
      <c r="F262" s="100">
        <f>Sammanställning!$H$47</f>
        <v>0</v>
      </c>
      <c r="G262" s="100">
        <f>Sammanställning!$H$52</f>
        <v>0</v>
      </c>
      <c r="H262" s="100">
        <f t="shared" ref="H262:H271" si="94">SUM(C262:F262)-G262</f>
        <v>0</v>
      </c>
      <c r="I262" s="100"/>
      <c r="J262" s="100"/>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row>
    <row r="263" spans="1:62" ht="13.8" x14ac:dyDescent="0.3">
      <c r="A263" s="4"/>
      <c r="B263" s="105">
        <v>-0.03</v>
      </c>
      <c r="C263" s="100">
        <f>Sammanställning!$H$25</f>
        <v>0</v>
      </c>
      <c r="D263" s="100">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PV(Sammanställning!$E$10-B263,Sammanställning!$E$9,-(Sammanställning!$J$10*Sammanställning!$H$34))</f>
        <v>0</v>
      </c>
      <c r="E263" s="100">
        <f>Sammanställning!$H$42</f>
        <v>0</v>
      </c>
      <c r="F263" s="100">
        <f>Sammanställning!$H$47</f>
        <v>0</v>
      </c>
      <c r="G263" s="100">
        <f>Sammanställning!$H$52</f>
        <v>0</v>
      </c>
      <c r="H263" s="100">
        <f t="shared" si="94"/>
        <v>0</v>
      </c>
      <c r="I263" s="100"/>
      <c r="J263" s="100"/>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row>
    <row r="264" spans="1:62" ht="13.8" x14ac:dyDescent="0.3">
      <c r="A264" s="4"/>
      <c r="B264" s="105">
        <v>-0.02</v>
      </c>
      <c r="C264" s="100">
        <f>Sammanställning!$H$25</f>
        <v>0</v>
      </c>
      <c r="D264" s="100">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PV(Sammanställning!$E$10-B264,Sammanställning!$E$9,-(Sammanställning!$J$10*Sammanställning!$H$34))</f>
        <v>0</v>
      </c>
      <c r="E264" s="100">
        <f>Sammanställning!$H$42</f>
        <v>0</v>
      </c>
      <c r="F264" s="100">
        <f>Sammanställning!$H$47</f>
        <v>0</v>
      </c>
      <c r="G264" s="100">
        <f>Sammanställning!$H$52</f>
        <v>0</v>
      </c>
      <c r="H264" s="100">
        <f t="shared" si="94"/>
        <v>0</v>
      </c>
      <c r="I264" s="100"/>
      <c r="J264" s="106"/>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row>
    <row r="265" spans="1:62" ht="13.8" x14ac:dyDescent="0.3">
      <c r="A265" s="4"/>
      <c r="B265" s="105">
        <v>-0.01</v>
      </c>
      <c r="C265" s="100">
        <f>Sammanställning!$H$25</f>
        <v>0</v>
      </c>
      <c r="D265" s="100">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PV(Sammanställning!$E$10-B265,Sammanställning!$E$9,-(Sammanställning!$J$10*Sammanställning!$H$34))</f>
        <v>0</v>
      </c>
      <c r="E265" s="100">
        <f>Sammanställning!$H$42</f>
        <v>0</v>
      </c>
      <c r="F265" s="100">
        <f>Sammanställning!$H$47</f>
        <v>0</v>
      </c>
      <c r="G265" s="100">
        <f>Sammanställning!$H$52</f>
        <v>0</v>
      </c>
      <c r="H265" s="100">
        <f t="shared" si="94"/>
        <v>0</v>
      </c>
      <c r="I265" s="100"/>
      <c r="J265" s="100"/>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row>
    <row r="266" spans="1:62" ht="13.8" x14ac:dyDescent="0.3">
      <c r="A266" s="4"/>
      <c r="B266" s="105">
        <v>0</v>
      </c>
      <c r="C266" s="100">
        <f>Sammanställning!$H$25</f>
        <v>0</v>
      </c>
      <c r="D266" s="100">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PV(Sammanställning!$E$10-B266,Sammanställning!$E$9,-(Sammanställning!$J$10*Sammanställning!$H$34))</f>
        <v>0</v>
      </c>
      <c r="E266" s="100">
        <f>Sammanställning!$H$42</f>
        <v>0</v>
      </c>
      <c r="F266" s="100">
        <f>Sammanställning!$H$47</f>
        <v>0</v>
      </c>
      <c r="G266" s="100">
        <f>Sammanställning!$H$52</f>
        <v>0</v>
      </c>
      <c r="H266" s="100">
        <f t="shared" si="94"/>
        <v>0</v>
      </c>
      <c r="I266" s="100"/>
      <c r="J266" s="100"/>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row>
    <row r="267" spans="1:62" ht="13.8" x14ac:dyDescent="0.3">
      <c r="A267" s="4"/>
      <c r="B267" s="105">
        <v>0.01</v>
      </c>
      <c r="C267" s="100">
        <f>Sammanställning!$H$25</f>
        <v>0</v>
      </c>
      <c r="D267" s="100">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PV(Sammanställning!$E$10-B267,Sammanställning!$E$9,-(Sammanställning!$J$10*Sammanställning!$H$34))</f>
        <v>0</v>
      </c>
      <c r="E267" s="100">
        <f>Sammanställning!$H$42</f>
        <v>0</v>
      </c>
      <c r="F267" s="100">
        <f>Sammanställning!$H$47</f>
        <v>0</v>
      </c>
      <c r="G267" s="100">
        <f>Sammanställning!$H$52</f>
        <v>0</v>
      </c>
      <c r="H267" s="100">
        <f t="shared" si="94"/>
        <v>0</v>
      </c>
      <c r="I267" s="100"/>
      <c r="J267" s="100"/>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row>
    <row r="268" spans="1:62" ht="13.8" x14ac:dyDescent="0.3">
      <c r="A268" s="4"/>
      <c r="B268" s="105">
        <v>0.02</v>
      </c>
      <c r="C268" s="100">
        <f>Sammanställning!$H$25</f>
        <v>0</v>
      </c>
      <c r="D268" s="100">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PV(Sammanställning!$E$10-B268,Sammanställning!$E$9,-(Sammanställning!$J$10*Sammanställning!$H$34))</f>
        <v>0</v>
      </c>
      <c r="E268" s="100">
        <f>Sammanställning!$H$42</f>
        <v>0</v>
      </c>
      <c r="F268" s="100">
        <f>Sammanställning!$H$47</f>
        <v>0</v>
      </c>
      <c r="G268" s="100">
        <f>Sammanställning!$H$52</f>
        <v>0</v>
      </c>
      <c r="H268" s="100">
        <f t="shared" si="94"/>
        <v>0</v>
      </c>
      <c r="I268" s="100"/>
      <c r="J268" s="100"/>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row>
    <row r="269" spans="1:62" ht="13.8" x14ac:dyDescent="0.3">
      <c r="A269" s="4"/>
      <c r="B269" s="108">
        <v>0.03</v>
      </c>
      <c r="C269" s="109">
        <f>Sammanställning!$H$25</f>
        <v>0</v>
      </c>
      <c r="D269" s="109">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PV(Sammanställning!$E$10-B269,Sammanställning!$E$9,-(Sammanställning!$J$10*Sammanställning!$H$34))</f>
        <v>0</v>
      </c>
      <c r="E269" s="109">
        <f>Sammanställning!$H$42</f>
        <v>0</v>
      </c>
      <c r="F269" s="109">
        <f>Sammanställning!$H$47</f>
        <v>0</v>
      </c>
      <c r="G269" s="109">
        <f>Sammanställning!$H$52</f>
        <v>0</v>
      </c>
      <c r="H269" s="109">
        <f t="shared" si="94"/>
        <v>0</v>
      </c>
      <c r="I269" s="109"/>
      <c r="J269" s="100"/>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row>
    <row r="270" spans="1:62" ht="13.8" x14ac:dyDescent="0.3">
      <c r="A270" s="4"/>
      <c r="B270" s="105">
        <v>0.04</v>
      </c>
      <c r="C270" s="100">
        <f>Sammanställning!$H$25</f>
        <v>0</v>
      </c>
      <c r="D270" s="100">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PV(Sammanställning!$E$10-B270,Sammanställning!$E$9,-(Sammanställning!$J$10*Sammanställning!$H$34))</f>
        <v>0</v>
      </c>
      <c r="E270" s="100">
        <f>Sammanställning!$H$42</f>
        <v>0</v>
      </c>
      <c r="F270" s="100">
        <f>Sammanställning!$H$47</f>
        <v>0</v>
      </c>
      <c r="G270" s="100">
        <f>Sammanställning!$H$52</f>
        <v>0</v>
      </c>
      <c r="H270" s="100">
        <f t="shared" si="94"/>
        <v>0</v>
      </c>
      <c r="I270" s="100"/>
      <c r="J270" s="100"/>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row>
    <row r="271" spans="1:62" ht="13.8" x14ac:dyDescent="0.3">
      <c r="A271" s="4"/>
      <c r="B271" s="105">
        <v>0.05</v>
      </c>
      <c r="C271" s="100">
        <f>Sammanställning!$H$25</f>
        <v>0</v>
      </c>
      <c r="D271" s="100">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PV(Sammanställning!$E$10-B271,Sammanställning!$E$9,-(Sammanställning!$J$10*Sammanställning!$H$34))</f>
        <v>0</v>
      </c>
      <c r="E271" s="100">
        <f>Sammanställning!$H$42</f>
        <v>0</v>
      </c>
      <c r="F271" s="100">
        <f>Sammanställning!$H$47</f>
        <v>0</v>
      </c>
      <c r="G271" s="100">
        <f>Sammanställning!$H$52</f>
        <v>0</v>
      </c>
      <c r="H271" s="100">
        <f t="shared" si="94"/>
        <v>0</v>
      </c>
      <c r="I271" s="100"/>
      <c r="J271" s="100"/>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row>
    <row r="272" spans="1:62" ht="13.8" x14ac:dyDescent="0.3">
      <c r="A272" s="4"/>
      <c r="B272" s="110"/>
      <c r="C272" s="4"/>
      <c r="D272" s="4"/>
      <c r="E272" s="4"/>
      <c r="F272" s="4"/>
      <c r="G272" s="4"/>
      <c r="H272" s="100"/>
      <c r="I272" s="100"/>
      <c r="J272" s="100"/>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row>
    <row r="273" spans="1:62" ht="13.8" x14ac:dyDescent="0.3">
      <c r="A273" s="4" t="s">
        <v>37</v>
      </c>
      <c r="B273" s="4"/>
      <c r="C273" s="106" t="str">
        <f>Sammanställning!$C$25</f>
        <v>Investeringskostnad (SEK)</v>
      </c>
      <c r="D273" s="106" t="str">
        <f>Sammanställning!$B$36</f>
        <v>Nuvärde Energikostnad, totalt (SEK)</v>
      </c>
      <c r="E273" s="106" t="str">
        <f>Sammanställning!$B$42</f>
        <v>Nuvärde Underhållskostnader (SEK)</v>
      </c>
      <c r="F273" s="107" t="str">
        <f>Sammanställning!$B$47</f>
        <v>Nuvärde Miljökostnad (SEK)</v>
      </c>
      <c r="G273" s="106" t="str">
        <f>Sammanställning!$B$52</f>
        <v>Nuvärde restvärde (SEK)</v>
      </c>
      <c r="H273" s="106" t="str">
        <f>Sammanställning!$B$56</f>
        <v>LCC-kostnad (SEK)</v>
      </c>
      <c r="I273" s="106"/>
      <c r="J273" s="109"/>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row>
    <row r="274" spans="1:62" ht="13.8" x14ac:dyDescent="0.3">
      <c r="A274" s="4"/>
      <c r="B274" s="105">
        <v>-0.05</v>
      </c>
      <c r="C274" s="100">
        <f>Sammanställning!$K$25</f>
        <v>0</v>
      </c>
      <c r="D274" s="100">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PV(Sammanställning!$E$10-B274,Sammanställning!$E$9,-(Sammanställning!$J$10*Sammanställning!$K$34))</f>
        <v>0</v>
      </c>
      <c r="E274" s="100">
        <f>Sammanställning!$K$42</f>
        <v>0</v>
      </c>
      <c r="F274" s="100">
        <f>Sammanställning!$K$47</f>
        <v>0</v>
      </c>
      <c r="G274" s="100">
        <f>Sammanställning!$K$52</f>
        <v>0</v>
      </c>
      <c r="H274" s="100">
        <f>SUM(C274:F274)-G274</f>
        <v>0</v>
      </c>
      <c r="I274" s="100"/>
      <c r="J274" s="100"/>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row>
    <row r="275" spans="1:62" ht="13.8" x14ac:dyDescent="0.3">
      <c r="A275" s="4"/>
      <c r="B275" s="105">
        <v>-0.04</v>
      </c>
      <c r="C275" s="100">
        <f>Sammanställning!$K$25</f>
        <v>0</v>
      </c>
      <c r="D275" s="100">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PV(Sammanställning!$E$10-B275,Sammanställning!$E$9,-(Sammanställning!$J$10*Sammanställning!$K$34))</f>
        <v>0</v>
      </c>
      <c r="E275" s="100">
        <f>Sammanställning!$K$42</f>
        <v>0</v>
      </c>
      <c r="F275" s="100">
        <f>Sammanställning!$K$47</f>
        <v>0</v>
      </c>
      <c r="G275" s="100">
        <f>Sammanställning!$K$52</f>
        <v>0</v>
      </c>
      <c r="H275" s="100">
        <f t="shared" ref="H275:H284" si="95">SUM(C275:F275)-G275</f>
        <v>0</v>
      </c>
      <c r="I275" s="100"/>
      <c r="J275" s="100"/>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row>
    <row r="276" spans="1:62" ht="13.8" x14ac:dyDescent="0.3">
      <c r="A276" s="4"/>
      <c r="B276" s="105">
        <v>-0.03</v>
      </c>
      <c r="C276" s="100">
        <f>Sammanställning!$K$25</f>
        <v>0</v>
      </c>
      <c r="D276" s="100">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PV(Sammanställning!$E$10-B276,Sammanställning!$E$9,-(Sammanställning!$J$10*Sammanställning!$K$34))</f>
        <v>0</v>
      </c>
      <c r="E276" s="100">
        <f>Sammanställning!$K$42</f>
        <v>0</v>
      </c>
      <c r="F276" s="100">
        <f>Sammanställning!$K$47</f>
        <v>0</v>
      </c>
      <c r="G276" s="100">
        <f>Sammanställning!$K$52</f>
        <v>0</v>
      </c>
      <c r="H276" s="100">
        <f t="shared" si="95"/>
        <v>0</v>
      </c>
      <c r="I276" s="100"/>
      <c r="J276" s="100"/>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row>
    <row r="277" spans="1:62" ht="13.8" x14ac:dyDescent="0.3">
      <c r="A277" s="4"/>
      <c r="B277" s="105">
        <v>-0.02</v>
      </c>
      <c r="C277" s="100">
        <f>Sammanställning!$K$25</f>
        <v>0</v>
      </c>
      <c r="D277" s="100">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PV(Sammanställning!$E$10-B277,Sammanställning!$E$9,-(Sammanställning!$J$10*Sammanställning!$K$34))</f>
        <v>0</v>
      </c>
      <c r="E277" s="100">
        <f>Sammanställning!$K$42</f>
        <v>0</v>
      </c>
      <c r="F277" s="100">
        <f>Sammanställning!$K$47</f>
        <v>0</v>
      </c>
      <c r="G277" s="100">
        <f>Sammanställning!$K$52</f>
        <v>0</v>
      </c>
      <c r="H277" s="100">
        <f t="shared" si="95"/>
        <v>0</v>
      </c>
      <c r="I277" s="100"/>
      <c r="J277" s="106"/>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row>
    <row r="278" spans="1:62" ht="13.8" x14ac:dyDescent="0.3">
      <c r="A278" s="4"/>
      <c r="B278" s="105">
        <v>-0.01</v>
      </c>
      <c r="C278" s="100">
        <f>Sammanställning!$K$25</f>
        <v>0</v>
      </c>
      <c r="D278" s="100">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PV(Sammanställning!$E$10-B278,Sammanställning!$E$9,-(Sammanställning!$J$10*Sammanställning!$K$34))</f>
        <v>0</v>
      </c>
      <c r="E278" s="100">
        <f>Sammanställning!$K$42</f>
        <v>0</v>
      </c>
      <c r="F278" s="100">
        <f>Sammanställning!$K$47</f>
        <v>0</v>
      </c>
      <c r="G278" s="100">
        <f>Sammanställning!$K$52</f>
        <v>0</v>
      </c>
      <c r="H278" s="100">
        <f t="shared" si="95"/>
        <v>0</v>
      </c>
      <c r="I278" s="100"/>
      <c r="J278" s="100"/>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row>
    <row r="279" spans="1:62" ht="13.8" x14ac:dyDescent="0.3">
      <c r="A279" s="4"/>
      <c r="B279" s="105">
        <v>0</v>
      </c>
      <c r="C279" s="100">
        <f>Sammanställning!$K$25</f>
        <v>0</v>
      </c>
      <c r="D279" s="100">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PV(Sammanställning!$E$10-B279,Sammanställning!$E$9,-(Sammanställning!$J$10*Sammanställning!$K$34))</f>
        <v>0</v>
      </c>
      <c r="E279" s="100">
        <f>Sammanställning!$K$42</f>
        <v>0</v>
      </c>
      <c r="F279" s="100">
        <f>Sammanställning!$K$47</f>
        <v>0</v>
      </c>
      <c r="G279" s="100">
        <f>Sammanställning!$K$52</f>
        <v>0</v>
      </c>
      <c r="H279" s="100">
        <f t="shared" si="95"/>
        <v>0</v>
      </c>
      <c r="I279" s="100"/>
      <c r="J279" s="100"/>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row>
    <row r="280" spans="1:62" ht="13.8" x14ac:dyDescent="0.3">
      <c r="A280" s="4"/>
      <c r="B280" s="105">
        <v>0.01</v>
      </c>
      <c r="C280" s="100">
        <f>Sammanställning!$K$25</f>
        <v>0</v>
      </c>
      <c r="D280" s="100">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PV(Sammanställning!$E$10-B280,Sammanställning!$E$9,-(Sammanställning!$J$10*Sammanställning!$K$34))</f>
        <v>0</v>
      </c>
      <c r="E280" s="100">
        <f>Sammanställning!$K$42</f>
        <v>0</v>
      </c>
      <c r="F280" s="100">
        <f>Sammanställning!$K$47</f>
        <v>0</v>
      </c>
      <c r="G280" s="100">
        <f>Sammanställning!$K$52</f>
        <v>0</v>
      </c>
      <c r="H280" s="100">
        <f t="shared" si="95"/>
        <v>0</v>
      </c>
      <c r="I280" s="100"/>
      <c r="J280" s="100"/>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row>
    <row r="281" spans="1:62" ht="13.8" x14ac:dyDescent="0.3">
      <c r="A281" s="4"/>
      <c r="B281" s="105">
        <v>0.02</v>
      </c>
      <c r="C281" s="100">
        <f>Sammanställning!$K$25</f>
        <v>0</v>
      </c>
      <c r="D281" s="100">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PV(Sammanställning!$E$10-B281,Sammanställning!$E$9,-(Sammanställning!$J$10*Sammanställning!$K$34))</f>
        <v>0</v>
      </c>
      <c r="E281" s="100">
        <f>Sammanställning!$K$42</f>
        <v>0</v>
      </c>
      <c r="F281" s="100">
        <f>Sammanställning!$K$47</f>
        <v>0</v>
      </c>
      <c r="G281" s="100">
        <f>Sammanställning!$K$52</f>
        <v>0</v>
      </c>
      <c r="H281" s="100">
        <f t="shared" si="95"/>
        <v>0</v>
      </c>
      <c r="I281" s="100"/>
      <c r="J281" s="100"/>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row>
    <row r="282" spans="1:62" ht="13.8" x14ac:dyDescent="0.3">
      <c r="A282" s="4"/>
      <c r="B282" s="108">
        <v>0.03</v>
      </c>
      <c r="C282" s="109">
        <f>Sammanställning!$K$25</f>
        <v>0</v>
      </c>
      <c r="D282" s="109">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PV(Sammanställning!$E$10-B282,Sammanställning!$E$9,-(Sammanställning!$J$10*Sammanställning!$K$34))</f>
        <v>0</v>
      </c>
      <c r="E282" s="109">
        <f>Sammanställning!$K$42</f>
        <v>0</v>
      </c>
      <c r="F282" s="109">
        <f>Sammanställning!$K$47</f>
        <v>0</v>
      </c>
      <c r="G282" s="109">
        <f>Sammanställning!$K$52</f>
        <v>0</v>
      </c>
      <c r="H282" s="109">
        <f t="shared" si="95"/>
        <v>0</v>
      </c>
      <c r="I282" s="109"/>
      <c r="J282" s="100"/>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row>
    <row r="283" spans="1:62" ht="13.8" x14ac:dyDescent="0.3">
      <c r="A283" s="4"/>
      <c r="B283" s="105">
        <v>0.04</v>
      </c>
      <c r="C283" s="100">
        <f>Sammanställning!$K$25</f>
        <v>0</v>
      </c>
      <c r="D283" s="100">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PV(Sammanställning!$E$10-B283,Sammanställning!$E$9,-(Sammanställning!$J$10*Sammanställning!$K$34))</f>
        <v>0</v>
      </c>
      <c r="E283" s="100">
        <f>Sammanställning!$K$42</f>
        <v>0</v>
      </c>
      <c r="F283" s="100">
        <f>Sammanställning!$K$47</f>
        <v>0</v>
      </c>
      <c r="G283" s="100">
        <f>Sammanställning!$K$52</f>
        <v>0</v>
      </c>
      <c r="H283" s="100">
        <f t="shared" si="95"/>
        <v>0</v>
      </c>
      <c r="I283" s="100"/>
      <c r="J283" s="100"/>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row>
    <row r="284" spans="1:62" ht="13.8" x14ac:dyDescent="0.3">
      <c r="A284" s="4"/>
      <c r="B284" s="105">
        <v>0.05</v>
      </c>
      <c r="C284" s="100">
        <f>Sammanställning!$K$25</f>
        <v>0</v>
      </c>
      <c r="D284" s="100">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PV(Sammanställning!$E$10-B284,Sammanställning!$E$9,-(Sammanställning!$J$10*Sammanställning!$K$34))</f>
        <v>0</v>
      </c>
      <c r="E284" s="100">
        <f>Sammanställning!$K$42</f>
        <v>0</v>
      </c>
      <c r="F284" s="100">
        <f>Sammanställning!$K$47</f>
        <v>0</v>
      </c>
      <c r="G284" s="100">
        <f>Sammanställning!$K$52</f>
        <v>0</v>
      </c>
      <c r="H284" s="100">
        <f t="shared" si="95"/>
        <v>0</v>
      </c>
      <c r="I284" s="100"/>
      <c r="J284" s="100"/>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row>
    <row r="285" spans="1:62" ht="13.8" x14ac:dyDescent="0.3">
      <c r="A285" s="4"/>
      <c r="B285" s="4"/>
      <c r="C285" s="4"/>
      <c r="D285" s="4"/>
      <c r="E285" s="4"/>
      <c r="F285" s="4"/>
      <c r="G285" s="4"/>
      <c r="H285" s="4"/>
      <c r="I285" s="4"/>
      <c r="J285" s="100"/>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row>
    <row r="286" spans="1:62" ht="13.8" x14ac:dyDescent="0.3">
      <c r="A286" s="4"/>
      <c r="B286" s="4"/>
      <c r="C286" s="4"/>
      <c r="D286" s="4"/>
      <c r="E286" s="4"/>
      <c r="F286" s="4"/>
      <c r="G286" s="4"/>
      <c r="H286" s="4"/>
      <c r="I286" s="4"/>
      <c r="J286" s="109"/>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row>
    <row r="287" spans="1:62" ht="13.8" x14ac:dyDescent="0.3">
      <c r="A287" s="4"/>
      <c r="B287" s="4"/>
      <c r="C287" s="4"/>
      <c r="D287" s="4"/>
      <c r="E287" s="4"/>
      <c r="F287" s="4"/>
      <c r="G287" s="4"/>
      <c r="H287" s="4"/>
      <c r="I287" s="4"/>
      <c r="J287" s="100"/>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row>
    <row r="288" spans="1:62" ht="13.8" x14ac:dyDescent="0.3">
      <c r="A288" s="4"/>
      <c r="B288" s="4"/>
      <c r="C288" s="4"/>
      <c r="D288" s="4"/>
      <c r="E288" s="4"/>
      <c r="F288" s="4"/>
      <c r="G288" s="4"/>
      <c r="H288" s="4"/>
      <c r="I288" s="4"/>
      <c r="J288" s="100"/>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row>
    <row r="289" spans="1:62" ht="13.8"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row>
    <row r="290" spans="1:62" ht="13.8"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row>
    <row r="291" spans="1:62" ht="13.8"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row>
    <row r="292" spans="1:62" ht="13.8"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row>
    <row r="293" spans="1:62" ht="13.8"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row>
    <row r="294" spans="1:62" ht="13.8"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row>
    <row r="295" spans="1:62" ht="13.8"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row>
    <row r="296" spans="1:62" ht="13.8"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row>
    <row r="297" spans="1:62" ht="13.8"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row>
    <row r="298" spans="1:62" ht="13.8"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row>
    <row r="299" spans="1:62" ht="13.8"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row>
    <row r="300" spans="1:62" ht="13.8"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row>
    <row r="301" spans="1:62" ht="13.8"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row>
    <row r="302" spans="1:62" ht="13.8"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row>
    <row r="303" spans="1:62" ht="13.8" x14ac:dyDescent="0.3">
      <c r="A303" s="95"/>
      <c r="B303" s="4"/>
      <c r="C303" s="4"/>
      <c r="D303" s="105"/>
      <c r="E303" s="105"/>
      <c r="F303" s="105"/>
      <c r="G303" s="105"/>
      <c r="H303" s="105"/>
      <c r="I303" s="105"/>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row>
    <row r="304" spans="1:62" ht="13.8"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row>
    <row r="305" spans="1:62" ht="13.8" x14ac:dyDescent="0.3">
      <c r="A305" s="4"/>
      <c r="B305" s="4"/>
      <c r="C305" s="106"/>
      <c r="D305" s="106"/>
      <c r="E305" s="106"/>
      <c r="F305" s="107"/>
      <c r="G305" s="106"/>
      <c r="H305" s="106"/>
      <c r="I305" s="106"/>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row>
    <row r="306" spans="1:62" ht="13.8" x14ac:dyDescent="0.3">
      <c r="A306" s="4"/>
      <c r="B306" s="105"/>
      <c r="C306" s="100"/>
      <c r="D306" s="100"/>
      <c r="E306" s="100"/>
      <c r="F306" s="100"/>
      <c r="G306" s="100"/>
      <c r="H306" s="100"/>
      <c r="I306" s="100"/>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row>
    <row r="307" spans="1:62" ht="13.8" x14ac:dyDescent="0.3">
      <c r="A307" s="4"/>
      <c r="B307" s="105"/>
      <c r="C307" s="100"/>
      <c r="D307" s="100"/>
      <c r="E307" s="100"/>
      <c r="F307" s="100"/>
      <c r="G307" s="100"/>
      <c r="H307" s="100"/>
      <c r="I307" s="100"/>
      <c r="J307" s="105"/>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row>
    <row r="308" spans="1:62" ht="13.8" x14ac:dyDescent="0.3">
      <c r="A308" s="95" t="s">
        <v>44</v>
      </c>
      <c r="B308" s="4"/>
      <c r="C308" s="4"/>
      <c r="D308" s="105"/>
      <c r="E308" s="105"/>
      <c r="F308" s="105"/>
      <c r="G308" s="105"/>
      <c r="H308" s="105"/>
      <c r="I308" s="105"/>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row>
    <row r="309" spans="1:62" ht="13.8" x14ac:dyDescent="0.3">
      <c r="A309" s="4"/>
      <c r="B309" s="4"/>
      <c r="C309" s="4"/>
      <c r="D309" s="4"/>
      <c r="E309" s="4"/>
      <c r="F309" s="4"/>
      <c r="G309" s="4"/>
      <c r="H309" s="4"/>
      <c r="I309" s="4"/>
      <c r="J309" s="106"/>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row>
    <row r="310" spans="1:62" ht="13.8" x14ac:dyDescent="0.3">
      <c r="A310" s="4" t="s">
        <v>35</v>
      </c>
      <c r="B310" s="4"/>
      <c r="C310" s="106" t="str">
        <f>Sammanställning!$C$25</f>
        <v>Investeringskostnad (SEK)</v>
      </c>
      <c r="D310" s="106" t="str">
        <f>Sammanställning!$B$36</f>
        <v>Nuvärde Energikostnad, totalt (SEK)</v>
      </c>
      <c r="E310" s="106" t="str">
        <f>Sammanställning!$B$42</f>
        <v>Nuvärde Underhållskostnader (SEK)</v>
      </c>
      <c r="F310" s="107" t="str">
        <f>Sammanställning!$B$47</f>
        <v>Nuvärde Miljökostnad (SEK)</v>
      </c>
      <c r="G310" s="106" t="str">
        <f>Sammanställning!$B$52</f>
        <v>Nuvärde restvärde (SEK)</v>
      </c>
      <c r="H310" s="106" t="str">
        <f>Sammanställning!$B$56</f>
        <v>LCC-kostnad (SEK)</v>
      </c>
      <c r="I310" s="106"/>
      <c r="J310" s="100"/>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row>
    <row r="311" spans="1:62" ht="13.8" x14ac:dyDescent="0.3">
      <c r="A311" s="4"/>
      <c r="B311" s="105">
        <v>0</v>
      </c>
      <c r="C311" s="100">
        <f>Sammanställning!$F$25</f>
        <v>0</v>
      </c>
      <c r="D311" s="100">
        <f>PV(B311-Sammanställning!$K$9,Sammanställning!$E$9,-(Sammanställning!$J$9*Sammanställning!$F$30))+
PV(B311-Sammanställning!$K$11,Sammanställning!$E$9,-(Sammanställning!$J$11*Sammanställning!$F$31))+
PV(B311-Sammanställning!$K$11,Sammanställning!$E$9,-(Sammanställning!$J$11*Sammanställning!$F$32))+
PV(B311-Sammanställning!$K$11,Sammanställning!$E$9,-(Sammanställning!$J$11*Sammanställning!$F$33))+
PV(B311-Sammanställning!$K$10,Sammanställning!$E$9,-(Sammanställning!$J$10*Sammanställning!$F$34))</f>
        <v>0</v>
      </c>
      <c r="E311" s="100">
        <f>PV((B311-Sammanställning!$K$12),Sammanställning!$E$9,-Sammanställning!$F$40)+
PV((B311-Sammanställning!$K$12),Sammanställning!$E$9,-(Sammanställning!$F$41))</f>
        <v>0</v>
      </c>
      <c r="F311" s="100">
        <f>PV(B311,Sammanställning!$E$9,,-Sammanställning!$F$46)</f>
        <v>0</v>
      </c>
      <c r="G311" s="100">
        <f>PV(B311,Sammanställning!$E$9,,-Sammanställning!$F$51)</f>
        <v>0</v>
      </c>
      <c r="H311" s="100">
        <f>SUM(C311:F311)-G311</f>
        <v>0</v>
      </c>
      <c r="I311" s="100"/>
      <c r="J311" s="100"/>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row>
    <row r="312" spans="1:62" ht="13.8" x14ac:dyDescent="0.3">
      <c r="A312" s="4"/>
      <c r="B312" s="105">
        <v>0.01</v>
      </c>
      <c r="C312" s="100">
        <f>Sammanställning!$F$25</f>
        <v>0</v>
      </c>
      <c r="D312" s="100">
        <f>PV(B312-Sammanställning!$K$9,Sammanställning!$E$9,-(Sammanställning!$J$9*Sammanställning!$F$30))+
PV(B312-Sammanställning!$K$11,Sammanställning!$E$9,-(Sammanställning!$J$11*Sammanställning!$F$31))+
PV(B312-Sammanställning!$K$11,Sammanställning!$E$9,-(Sammanställning!$J$11*Sammanställning!$F$32))+
PV(B312-Sammanställning!$K$11,Sammanställning!$E$9,-(Sammanställning!$J$11*Sammanställning!$F$33))+
PV(B312-Sammanställning!$K$10,Sammanställning!$E$9,-(Sammanställning!$J$10*Sammanställning!$F$34))</f>
        <v>0</v>
      </c>
      <c r="E312" s="100">
        <f>PV((B312-Sammanställning!$K$12),Sammanställning!$E$9,-Sammanställning!$F$40)+
PV((B312-Sammanställning!$K$12),Sammanställning!$E$9,-(Sammanställning!$F$41))</f>
        <v>0</v>
      </c>
      <c r="F312" s="100">
        <f>PV(B312,Sammanställning!$E$9,,-Sammanställning!$F$46)</f>
        <v>0</v>
      </c>
      <c r="G312" s="100">
        <f>PV(B312,Sammanställning!$E$9,,-Sammanställning!$F$51)</f>
        <v>0</v>
      </c>
      <c r="H312" s="100">
        <f t="shared" ref="H312:H321" si="96">SUM(C312:F312)-G312</f>
        <v>0</v>
      </c>
      <c r="I312" s="100"/>
      <c r="J312" s="105"/>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row>
    <row r="313" spans="1:62" ht="13.8" x14ac:dyDescent="0.3">
      <c r="A313" s="4"/>
      <c r="B313" s="105">
        <v>0.02</v>
      </c>
      <c r="C313" s="100">
        <f>Sammanställning!$F$25</f>
        <v>0</v>
      </c>
      <c r="D313" s="100">
        <f>PV(B313-Sammanställning!$K$9,Sammanställning!$E$9,-(Sammanställning!$J$9*Sammanställning!$F$30))+
PV(B313-Sammanställning!$K$11,Sammanställning!$E$9,-(Sammanställning!$J$11*Sammanställning!$F$31))+
PV(B313-Sammanställning!$K$11,Sammanställning!$E$9,-(Sammanställning!$J$11*Sammanställning!$F$32))+
PV(B313-Sammanställning!$K$11,Sammanställning!$E$9,-(Sammanställning!$J$11*Sammanställning!$F$33))+
PV(B313-Sammanställning!$K$10,Sammanställning!$E$9,-(Sammanställning!$J$10*Sammanställning!$F$34))</f>
        <v>0</v>
      </c>
      <c r="E313" s="100">
        <f>PV((B313-Sammanställning!$K$12),Sammanställning!$E$9,-Sammanställning!$F$40)+
PV((B313-Sammanställning!$K$12),Sammanställning!$E$9,-(Sammanställning!$F$41))</f>
        <v>0</v>
      </c>
      <c r="F313" s="100">
        <f>PV(B313,Sammanställning!$E$9,,-Sammanställning!$F$46)</f>
        <v>0</v>
      </c>
      <c r="G313" s="100">
        <f>PV(B313,Sammanställning!$E$9,,-Sammanställning!$F$51)</f>
        <v>0</v>
      </c>
      <c r="H313" s="100">
        <f t="shared" si="96"/>
        <v>0</v>
      </c>
      <c r="I313" s="100"/>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row>
    <row r="314" spans="1:62" ht="13.8" x14ac:dyDescent="0.3">
      <c r="A314" s="4"/>
      <c r="B314" s="108">
        <v>0.03</v>
      </c>
      <c r="C314" s="109">
        <f>Sammanställning!$F$25</f>
        <v>0</v>
      </c>
      <c r="D314" s="109">
        <f>PV(B314-Sammanställning!$K$9,Sammanställning!$E$9,-(Sammanställning!$J$9*Sammanställning!$F$30))+
PV(B314-Sammanställning!$K$11,Sammanställning!$E$9,-(Sammanställning!$J$11*Sammanställning!$F$31))+
PV(B314-Sammanställning!$K$11,Sammanställning!$E$9,-(Sammanställning!$J$11*Sammanställning!$F$32))+
PV(B314-Sammanställning!$K$11,Sammanställning!$E$9,-(Sammanställning!$J$11*Sammanställning!$F$33))+
PV(B314-Sammanställning!$K$10,Sammanställning!$E$9,-(Sammanställning!$J$10*Sammanställning!$F$34))</f>
        <v>0</v>
      </c>
      <c r="E314" s="109">
        <f>PV((B314-Sammanställning!$K$12),Sammanställning!$E$9,-Sammanställning!$F$40)+
PV((B314-Sammanställning!$K$12),Sammanställning!$E$9,-(Sammanställning!$F$41))</f>
        <v>0</v>
      </c>
      <c r="F314" s="109">
        <f>PV(B314,Sammanställning!$E$9,,-Sammanställning!$F$46)</f>
        <v>0</v>
      </c>
      <c r="G314" s="109">
        <f>PV(B314,Sammanställning!$E$9,,-Sammanställning!$F$51)</f>
        <v>0</v>
      </c>
      <c r="H314" s="109">
        <f t="shared" si="96"/>
        <v>0</v>
      </c>
      <c r="I314" s="109"/>
      <c r="J314" s="106"/>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row>
    <row r="315" spans="1:62" ht="13.8" x14ac:dyDescent="0.3">
      <c r="A315" s="4"/>
      <c r="B315" s="105">
        <v>0.04</v>
      </c>
      <c r="C315" s="100">
        <f>Sammanställning!$F$25</f>
        <v>0</v>
      </c>
      <c r="D315" s="100">
        <f>PV(B315-Sammanställning!$K$9,Sammanställning!$E$9,-(Sammanställning!$J$9*Sammanställning!$F$30))+
PV(B315-Sammanställning!$K$11,Sammanställning!$E$9,-(Sammanställning!$J$11*Sammanställning!$F$31))+
PV(B315-Sammanställning!$K$11,Sammanställning!$E$9,-(Sammanställning!$J$11*Sammanställning!$F$32))+
PV(B315-Sammanställning!$K$11,Sammanställning!$E$9,-(Sammanställning!$J$11*Sammanställning!$F$33))+
PV(B315-Sammanställning!$K$10,Sammanställning!$E$9,-(Sammanställning!$J$10*Sammanställning!$F$34))</f>
        <v>0</v>
      </c>
      <c r="E315" s="100">
        <f>PV((B315-Sammanställning!$K$12),Sammanställning!$E$9,-Sammanställning!$F$40)+
PV((B315-Sammanställning!$K$12),Sammanställning!$E$9,-(Sammanställning!$F$41))</f>
        <v>0</v>
      </c>
      <c r="F315" s="100">
        <f>PV(B315,Sammanställning!$E$9,,-Sammanställning!$F$46)</f>
        <v>0</v>
      </c>
      <c r="G315" s="100">
        <f>PV(B315,Sammanställning!$E$9,,-Sammanställning!$F$51)</f>
        <v>0</v>
      </c>
      <c r="H315" s="100">
        <f t="shared" si="96"/>
        <v>0</v>
      </c>
      <c r="I315" s="100"/>
      <c r="J315" s="100"/>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row>
    <row r="316" spans="1:62" ht="13.8" x14ac:dyDescent="0.3">
      <c r="A316" s="4"/>
      <c r="B316" s="105">
        <v>0.05</v>
      </c>
      <c r="C316" s="100">
        <f>Sammanställning!$F$25</f>
        <v>0</v>
      </c>
      <c r="D316" s="100">
        <f>PV(B316-Sammanställning!$K$9,Sammanställning!$E$9,-(Sammanställning!$J$9*Sammanställning!$F$30))+
PV(B316-Sammanställning!$K$11,Sammanställning!$E$9,-(Sammanställning!$J$11*Sammanställning!$F$31))+
PV(B316-Sammanställning!$K$11,Sammanställning!$E$9,-(Sammanställning!$J$11*Sammanställning!$F$32))+
PV(B316-Sammanställning!$K$11,Sammanställning!$E$9,-(Sammanställning!$J$11*Sammanställning!$F$33))+
PV(B316-Sammanställning!$K$10,Sammanställning!$E$9,-(Sammanställning!$J$10*Sammanställning!$F$34))</f>
        <v>0</v>
      </c>
      <c r="E316" s="100">
        <f>PV((B316-Sammanställning!$K$12),Sammanställning!$E$9,-Sammanställning!$F$40)+
PV((B316-Sammanställning!$K$12),Sammanställning!$E$9,-(Sammanställning!$F$41))</f>
        <v>0</v>
      </c>
      <c r="F316" s="100">
        <f>PV(B316,Sammanställning!$E$9,,-Sammanställning!$F$46)</f>
        <v>0</v>
      </c>
      <c r="G316" s="100">
        <f>PV(B316,Sammanställning!$E$9,,-Sammanställning!$F$51)</f>
        <v>0</v>
      </c>
      <c r="H316" s="100">
        <f t="shared" si="96"/>
        <v>0</v>
      </c>
      <c r="I316" s="100"/>
      <c r="J316" s="100"/>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row>
    <row r="317" spans="1:62" ht="13.8" x14ac:dyDescent="0.3">
      <c r="A317" s="4"/>
      <c r="B317" s="105">
        <v>0.06</v>
      </c>
      <c r="C317" s="100">
        <f>Sammanställning!$F$25</f>
        <v>0</v>
      </c>
      <c r="D317" s="100">
        <f>PV(B317-Sammanställning!$K$9,Sammanställning!$E$9,-(Sammanställning!$J$9*Sammanställning!$F$30))+
PV(B317-Sammanställning!$K$11,Sammanställning!$E$9,-(Sammanställning!$J$11*Sammanställning!$F$31))+
PV(B317-Sammanställning!$K$11,Sammanställning!$E$9,-(Sammanställning!$J$11*Sammanställning!$F$32))+
PV(B317-Sammanställning!$K$11,Sammanställning!$E$9,-(Sammanställning!$J$11*Sammanställning!$F$33))+
PV(B317-Sammanställning!$K$10,Sammanställning!$E$9,-(Sammanställning!$J$10*Sammanställning!$F$34))</f>
        <v>0</v>
      </c>
      <c r="E317" s="100">
        <f>PV((B317-Sammanställning!$K$12),Sammanställning!$E$9,-Sammanställning!$F$40)+
PV((B317-Sammanställning!$K$12),Sammanställning!$E$9,-(Sammanställning!$F$41))</f>
        <v>0</v>
      </c>
      <c r="F317" s="100">
        <f>PV(B317,Sammanställning!$E$9,,-Sammanställning!$F$46)</f>
        <v>0</v>
      </c>
      <c r="G317" s="100">
        <f>PV(B317,Sammanställning!$E$9,,-Sammanställning!$F$51)</f>
        <v>0</v>
      </c>
      <c r="H317" s="100">
        <f t="shared" si="96"/>
        <v>0</v>
      </c>
      <c r="I317" s="100"/>
      <c r="J317" s="100"/>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row>
    <row r="318" spans="1:62" ht="13.8" x14ac:dyDescent="0.3">
      <c r="A318" s="4"/>
      <c r="B318" s="105">
        <v>7.0000000000000007E-2</v>
      </c>
      <c r="C318" s="100">
        <f>Sammanställning!$F$25</f>
        <v>0</v>
      </c>
      <c r="D318" s="100">
        <f>PV(B318-Sammanställning!$K$9,Sammanställning!$E$9,-(Sammanställning!$J$9*Sammanställning!$F$30))+
PV(B318-Sammanställning!$K$11,Sammanställning!$E$9,-(Sammanställning!$J$11*Sammanställning!$F$31))+
PV(B318-Sammanställning!$K$11,Sammanställning!$E$9,-(Sammanställning!$J$11*Sammanställning!$F$32))+
PV(B318-Sammanställning!$K$11,Sammanställning!$E$9,-(Sammanställning!$J$11*Sammanställning!$F$33))+
PV(B318-Sammanställning!$K$10,Sammanställning!$E$9,-(Sammanställning!$J$10*Sammanställning!$F$34))</f>
        <v>0</v>
      </c>
      <c r="E318" s="100">
        <f>PV((B318-Sammanställning!$K$12),Sammanställning!$E$9,-Sammanställning!$F$40)+
PV((B318-Sammanställning!$K$12),Sammanställning!$E$9,-(Sammanställning!$F$41))</f>
        <v>0</v>
      </c>
      <c r="F318" s="100">
        <f>PV(B318,Sammanställning!$E$9,,-Sammanställning!$F$46)</f>
        <v>0</v>
      </c>
      <c r="G318" s="100">
        <f>PV(B318,Sammanställning!$E$9,,-Sammanställning!$F$51)</f>
        <v>0</v>
      </c>
      <c r="H318" s="100">
        <f t="shared" si="96"/>
        <v>0</v>
      </c>
      <c r="I318" s="100"/>
      <c r="J318" s="109"/>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row>
    <row r="319" spans="1:62" ht="13.8" x14ac:dyDescent="0.3">
      <c r="A319" s="4"/>
      <c r="B319" s="105">
        <v>0.08</v>
      </c>
      <c r="C319" s="100">
        <f>Sammanställning!$F$25</f>
        <v>0</v>
      </c>
      <c r="D319" s="100">
        <f>PV(B319-Sammanställning!$K$9,Sammanställning!$E$9,-(Sammanställning!$J$9*Sammanställning!$F$30))+
PV(B319-Sammanställning!$K$11,Sammanställning!$E$9,-(Sammanställning!$J$11*Sammanställning!$F$31))+
PV(B319-Sammanställning!$K$11,Sammanställning!$E$9,-(Sammanställning!$J$11*Sammanställning!$F$32))+
PV(B319-Sammanställning!$K$11,Sammanställning!$E$9,-(Sammanställning!$J$11*Sammanställning!$F$33))+
PV(B319-Sammanställning!$K$10,Sammanställning!$E$9,-(Sammanställning!$J$10*Sammanställning!$F$34))</f>
        <v>0</v>
      </c>
      <c r="E319" s="100">
        <f>PV((B319-Sammanställning!$K$12),Sammanställning!$E$9,-Sammanställning!$F$40)+
PV((B319-Sammanställning!$K$12),Sammanställning!$E$9,-(Sammanställning!$F$41))</f>
        <v>0</v>
      </c>
      <c r="F319" s="100">
        <f>PV(B319,Sammanställning!$E$9,,-Sammanställning!$F$46)</f>
        <v>0</v>
      </c>
      <c r="G319" s="100">
        <f>PV(B319,Sammanställning!$E$9,,-Sammanställning!$F$51)</f>
        <v>0</v>
      </c>
      <c r="H319" s="100">
        <f t="shared" si="96"/>
        <v>0</v>
      </c>
      <c r="I319" s="100"/>
      <c r="J319" s="100"/>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row>
    <row r="320" spans="1:62" ht="13.8" x14ac:dyDescent="0.3">
      <c r="A320" s="4"/>
      <c r="B320" s="105">
        <v>0.09</v>
      </c>
      <c r="C320" s="100">
        <f>Sammanställning!$F$25</f>
        <v>0</v>
      </c>
      <c r="D320" s="100">
        <f>PV(B320-Sammanställning!$K$9,Sammanställning!$E$9,-(Sammanställning!$J$9*Sammanställning!$F$30))+
PV(B320-Sammanställning!$K$11,Sammanställning!$E$9,-(Sammanställning!$J$11*Sammanställning!$F$31))+
PV(B320-Sammanställning!$K$11,Sammanställning!$E$9,-(Sammanställning!$J$11*Sammanställning!$F$32))+
PV(B320-Sammanställning!$K$11,Sammanställning!$E$9,-(Sammanställning!$J$11*Sammanställning!$F$33))+
PV(B320-Sammanställning!$K$10,Sammanställning!$E$9,-(Sammanställning!$J$10*Sammanställning!$F$34))</f>
        <v>0</v>
      </c>
      <c r="E320" s="100">
        <f>PV((B320-Sammanställning!$K$12),Sammanställning!$E$9,-Sammanställning!$F$40)+
PV((B320-Sammanställning!$K$12),Sammanställning!$E$9,-(Sammanställning!$F$41))</f>
        <v>0</v>
      </c>
      <c r="F320" s="100">
        <f>PV(B320,Sammanställning!$E$9,,-Sammanställning!$F$46)</f>
        <v>0</v>
      </c>
      <c r="G320" s="100">
        <f>PV(B320,Sammanställning!$E$9,,-Sammanställning!$F$51)</f>
        <v>0</v>
      </c>
      <c r="H320" s="100">
        <f t="shared" si="96"/>
        <v>0</v>
      </c>
      <c r="I320" s="100"/>
      <c r="J320" s="100"/>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row>
    <row r="321" spans="1:62" ht="13.8" x14ac:dyDescent="0.3">
      <c r="A321" s="4"/>
      <c r="B321" s="105">
        <v>0.1</v>
      </c>
      <c r="C321" s="100">
        <f>Sammanställning!$F$25</f>
        <v>0</v>
      </c>
      <c r="D321" s="100">
        <f>PV(B321-Sammanställning!$K$9,Sammanställning!$E$9,-(Sammanställning!$J$9*Sammanställning!$F$30))+
PV(B321-Sammanställning!$K$11,Sammanställning!$E$9,-(Sammanställning!$J$11*Sammanställning!$F$31))+
PV(B321-Sammanställning!$K$11,Sammanställning!$E$9,-(Sammanställning!$J$11*Sammanställning!$F$32))+
PV(B321-Sammanställning!$K$11,Sammanställning!$E$9,-(Sammanställning!$J$11*Sammanställning!$F$33))+
PV(B321-Sammanställning!$K$10,Sammanställning!$E$9,-(Sammanställning!$J$10*Sammanställning!$F$34))</f>
        <v>0</v>
      </c>
      <c r="E321" s="100">
        <f>PV((B321-Sammanställning!$K$12),Sammanställning!$E$9,-Sammanställning!$F$40)+
PV((B321-Sammanställning!$K$12),Sammanställning!$E$9,-(Sammanställning!$F$41))</f>
        <v>0</v>
      </c>
      <c r="F321" s="100">
        <f>PV(B321,Sammanställning!$E$9,,-Sammanställning!$F$46)</f>
        <v>0</v>
      </c>
      <c r="G321" s="100">
        <f>PV(B321,Sammanställning!$E$9,,-Sammanställning!$F$51)</f>
        <v>0</v>
      </c>
      <c r="H321" s="100">
        <f t="shared" si="96"/>
        <v>0</v>
      </c>
      <c r="I321" s="100"/>
      <c r="J321" s="100"/>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row>
    <row r="322" spans="1:62" ht="13.8" x14ac:dyDescent="0.3">
      <c r="A322" s="4"/>
      <c r="B322" s="105">
        <v>0.11</v>
      </c>
      <c r="C322" s="100">
        <f>Sammanställning!$F$25</f>
        <v>0</v>
      </c>
      <c r="D322" s="100">
        <f>PV(B322-Sammanställning!$K$9,Sammanställning!$E$9,-(Sammanställning!$J$9*Sammanställning!$F$30))+
PV(B322-Sammanställning!$K$11,Sammanställning!$E$9,-(Sammanställning!$J$11*Sammanställning!$F$31))+
PV(B322-Sammanställning!$K$11,Sammanställning!$E$9,-(Sammanställning!$J$11*Sammanställning!$F$32))+
PV(B322-Sammanställning!$K$11,Sammanställning!$E$9,-(Sammanställning!$J$11*Sammanställning!$F$33))+
PV(B322-Sammanställning!$K$10,Sammanställning!$E$9,-(Sammanställning!$J$10*Sammanställning!$F$34))</f>
        <v>0</v>
      </c>
      <c r="E322" s="100">
        <f>PV((B322-Sammanställning!$K$12),Sammanställning!$E$9,-Sammanställning!$F$40)+
PV((B322-Sammanställning!$K$12),Sammanställning!$E$9,-(Sammanställning!$F$41))</f>
        <v>0</v>
      </c>
      <c r="F322" s="100">
        <f>PV(B322,Sammanställning!$E$9,,-Sammanställning!$F$46)</f>
        <v>0</v>
      </c>
      <c r="G322" s="100">
        <f>PV(B322,Sammanställning!$E$9,,-Sammanställning!$F$51)</f>
        <v>0</v>
      </c>
      <c r="H322" s="100">
        <f t="shared" ref="H322:H325" si="97">SUM(C322:F322)-G322</f>
        <v>0</v>
      </c>
      <c r="I322" s="100"/>
      <c r="J322" s="100"/>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row>
    <row r="323" spans="1:62" ht="13.8" x14ac:dyDescent="0.3">
      <c r="A323" s="4"/>
      <c r="B323" s="105">
        <v>0.12</v>
      </c>
      <c r="C323" s="100">
        <f>Sammanställning!$F$25</f>
        <v>0</v>
      </c>
      <c r="D323" s="100">
        <f>PV(B323-Sammanställning!$K$9,Sammanställning!$E$9,-(Sammanställning!$J$9*Sammanställning!$F$30))+
PV(B323-Sammanställning!$K$11,Sammanställning!$E$9,-(Sammanställning!$J$11*Sammanställning!$F$31))+
PV(B323-Sammanställning!$K$11,Sammanställning!$E$9,-(Sammanställning!$J$11*Sammanställning!$F$32))+
PV(B323-Sammanställning!$K$11,Sammanställning!$E$9,-(Sammanställning!$J$11*Sammanställning!$F$33))+
PV(B323-Sammanställning!$K$10,Sammanställning!$E$9,-(Sammanställning!$J$10*Sammanställning!$F$34))</f>
        <v>0</v>
      </c>
      <c r="E323" s="100">
        <f>PV((B323-Sammanställning!$K$12),Sammanställning!$E$9,-Sammanställning!$F$40)+
PV((B323-Sammanställning!$K$12),Sammanställning!$E$9,-(Sammanställning!$F$41))</f>
        <v>0</v>
      </c>
      <c r="F323" s="100">
        <f>PV(B323,Sammanställning!$E$9,,-Sammanställning!$F$46)</f>
        <v>0</v>
      </c>
      <c r="G323" s="100">
        <f>PV(B323,Sammanställning!$E$9,,-Sammanställning!$F$51)</f>
        <v>0</v>
      </c>
      <c r="H323" s="100">
        <f t="shared" si="97"/>
        <v>0</v>
      </c>
      <c r="I323" s="100"/>
      <c r="J323" s="100"/>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row>
    <row r="324" spans="1:62" ht="13.8" x14ac:dyDescent="0.3">
      <c r="A324" s="4"/>
      <c r="B324" s="105">
        <v>0.13</v>
      </c>
      <c r="C324" s="100">
        <f>Sammanställning!$F$25</f>
        <v>0</v>
      </c>
      <c r="D324" s="100">
        <f>PV(B324-Sammanställning!$K$9,Sammanställning!$E$9,-(Sammanställning!$J$9*Sammanställning!$F$30))+
PV(B324-Sammanställning!$K$11,Sammanställning!$E$9,-(Sammanställning!$J$11*Sammanställning!$F$31))+
PV(B324-Sammanställning!$K$11,Sammanställning!$E$9,-(Sammanställning!$J$11*Sammanställning!$F$32))+
PV(B324-Sammanställning!$K$11,Sammanställning!$E$9,-(Sammanställning!$J$11*Sammanställning!$F$33))+
PV(B324-Sammanställning!$K$10,Sammanställning!$E$9,-(Sammanställning!$J$10*Sammanställning!$F$34))</f>
        <v>0</v>
      </c>
      <c r="E324" s="100">
        <f>PV((B324-Sammanställning!$K$12),Sammanställning!$E$9,-Sammanställning!$F$40)+
PV((B324-Sammanställning!$K$12),Sammanställning!$E$9,-(Sammanställning!$F$41))</f>
        <v>0</v>
      </c>
      <c r="F324" s="100">
        <f>PV(B324,Sammanställning!$E$9,,-Sammanställning!$F$46)</f>
        <v>0</v>
      </c>
      <c r="G324" s="100">
        <f>PV(B324,Sammanställning!$E$9,,-Sammanställning!$F$51)</f>
        <v>0</v>
      </c>
      <c r="H324" s="100">
        <f t="shared" si="97"/>
        <v>0</v>
      </c>
      <c r="I324" s="100"/>
      <c r="J324" s="100"/>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row>
    <row r="325" spans="1:62" ht="13.8" x14ac:dyDescent="0.3">
      <c r="A325" s="4"/>
      <c r="B325" s="105">
        <v>0.14000000000000001</v>
      </c>
      <c r="C325" s="100">
        <f>Sammanställning!$F$25</f>
        <v>0</v>
      </c>
      <c r="D325" s="100">
        <f>PV(B325-Sammanställning!$K$9,Sammanställning!$E$9,-(Sammanställning!$J$9*Sammanställning!$F$30))+
PV(B325-Sammanställning!$K$11,Sammanställning!$E$9,-(Sammanställning!$J$11*Sammanställning!$F$31))+
PV(B325-Sammanställning!$K$11,Sammanställning!$E$9,-(Sammanställning!$J$11*Sammanställning!$F$32))+
PV(B325-Sammanställning!$K$11,Sammanställning!$E$9,-(Sammanställning!$J$11*Sammanställning!$F$33))+
PV(B325-Sammanställning!$K$10,Sammanställning!$E$9,-(Sammanställning!$J$10*Sammanställning!$F$34))</f>
        <v>0</v>
      </c>
      <c r="E325" s="100">
        <f>PV((B325-Sammanställning!$K$12),Sammanställning!$E$9,-Sammanställning!$F$40)+
PV((B325-Sammanställning!$K$12),Sammanställning!$E$9,-(Sammanställning!$F$41))</f>
        <v>0</v>
      </c>
      <c r="F325" s="100">
        <f>PV(B325,Sammanställning!$E$9,,-Sammanställning!$F$46)</f>
        <v>0</v>
      </c>
      <c r="G325" s="100">
        <f>PV(B325,Sammanställning!$E$9,,-Sammanställning!$F$51)</f>
        <v>0</v>
      </c>
      <c r="H325" s="100">
        <f t="shared" si="97"/>
        <v>0</v>
      </c>
      <c r="I325" s="100"/>
      <c r="J325" s="100"/>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row>
    <row r="326" spans="1:62" ht="13.8" x14ac:dyDescent="0.3">
      <c r="A326" s="4"/>
      <c r="B326" s="105">
        <v>0.15</v>
      </c>
      <c r="C326" s="100">
        <f>Sammanställning!$F$25</f>
        <v>0</v>
      </c>
      <c r="D326" s="100">
        <f>PV(B326-Sammanställning!$K$9,Sammanställning!$E$9,-(Sammanställning!$J$9*Sammanställning!$F$30))+
PV(B326-Sammanställning!$K$11,Sammanställning!$E$9,-(Sammanställning!$J$11*Sammanställning!$F$31))+
PV(B326-Sammanställning!$K$11,Sammanställning!$E$9,-(Sammanställning!$J$11*Sammanställning!$F$32))+
PV(B326-Sammanställning!$K$11,Sammanställning!$E$9,-(Sammanställning!$J$11*Sammanställning!$F$33))+
PV(B326-Sammanställning!$K$10,Sammanställning!$E$9,-(Sammanställning!$J$10*Sammanställning!$F$34))</f>
        <v>0</v>
      </c>
      <c r="E326" s="100">
        <f>PV((B326-Sammanställning!$K$12),Sammanställning!$E$9,-Sammanställning!$F$40)+
PV((B326-Sammanställning!$K$12),Sammanställning!$E$9,-(Sammanställning!$F$41))</f>
        <v>0</v>
      </c>
      <c r="F326" s="100">
        <f>PV(B326,Sammanställning!$E$9,,-Sammanställning!$F$46)</f>
        <v>0</v>
      </c>
      <c r="G326" s="100">
        <f>PV(B326,Sammanställning!$E$9,,-Sammanställning!$F$51)</f>
        <v>0</v>
      </c>
      <c r="H326" s="100">
        <f t="shared" ref="H326" si="98">SUM(C326:F326)-G326</f>
        <v>0</v>
      </c>
      <c r="I326" s="100"/>
      <c r="J326" s="100"/>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row>
    <row r="327" spans="1:62" ht="13.8" x14ac:dyDescent="0.3">
      <c r="A327" s="4"/>
      <c r="B327" s="110"/>
      <c r="C327" s="4"/>
      <c r="D327" s="4"/>
      <c r="E327" s="4"/>
      <c r="F327" s="4"/>
      <c r="G327" s="4"/>
      <c r="H327" s="100"/>
      <c r="I327" s="100"/>
      <c r="J327" s="100"/>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row>
    <row r="328" spans="1:62" ht="13.8" x14ac:dyDescent="0.3">
      <c r="A328" s="4" t="s">
        <v>36</v>
      </c>
      <c r="B328" s="4"/>
      <c r="C328" s="106" t="str">
        <f>Sammanställning!$C$25</f>
        <v>Investeringskostnad (SEK)</v>
      </c>
      <c r="D328" s="106" t="str">
        <f>Sammanställning!$B$36</f>
        <v>Nuvärde Energikostnad, totalt (SEK)</v>
      </c>
      <c r="E328" s="106" t="str">
        <f>Sammanställning!$B$42</f>
        <v>Nuvärde Underhållskostnader (SEK)</v>
      </c>
      <c r="F328" s="107" t="str">
        <f>Sammanställning!$B$47</f>
        <v>Nuvärde Miljökostnad (SEK)</v>
      </c>
      <c r="G328" s="106" t="str">
        <f>Sammanställning!$B$52</f>
        <v>Nuvärde restvärde (SEK)</v>
      </c>
      <c r="H328" s="106" t="str">
        <f>Sammanställning!$B$56</f>
        <v>LCC-kostnad (SEK)</v>
      </c>
      <c r="I328" s="106"/>
      <c r="J328" s="100"/>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row>
    <row r="329" spans="1:62" ht="13.8" x14ac:dyDescent="0.3">
      <c r="A329" s="4"/>
      <c r="B329" s="105">
        <v>0</v>
      </c>
      <c r="C329" s="100">
        <f>Sammanställning!$H$25</f>
        <v>0</v>
      </c>
      <c r="D329" s="100">
        <f>PV(B329-Sammanställning!$K$9,Sammanställning!$E$9,-(Sammanställning!$J$9*Sammanställning!$H$30))+
PV(B329-Sammanställning!$K$11,Sammanställning!$E$9,-(Sammanställning!$J$11*Sammanställning!$H$31))+
PV(B329-Sammanställning!$K$11,Sammanställning!$E$9,-(Sammanställning!$J$11*Sammanställning!$H$32))+
PV(B329-Sammanställning!$K$11,Sammanställning!$E$9,-(Sammanställning!$J$11*Sammanställning!$H$33))+
PV(B329-Sammanställning!$K$10,Sammanställning!$E$9,-(Sammanställning!$J$10*Sammanställning!$H$34))</f>
        <v>0</v>
      </c>
      <c r="E329" s="100">
        <f>PV((B329-Sammanställning!$K$12),Sammanställning!$E$9,-Sammanställning!$H$40)+
PV((B329-Sammanställning!$K$12),Sammanställning!$E$9,-(Sammanställning!$H$41))</f>
        <v>0</v>
      </c>
      <c r="F329" s="100">
        <f>PV(B329,Sammanställning!$E$9,,-Sammanställning!$H$46)</f>
        <v>0</v>
      </c>
      <c r="G329" s="100">
        <f>PV(B329,Sammanställning!$E$9,,-Sammanställning!$H$51)</f>
        <v>0</v>
      </c>
      <c r="H329" s="100">
        <f>SUM(C329:F329)-G329</f>
        <v>0</v>
      </c>
      <c r="I329" s="100"/>
      <c r="J329" s="100"/>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row>
    <row r="330" spans="1:62" ht="13.8" x14ac:dyDescent="0.3">
      <c r="A330" s="4"/>
      <c r="B330" s="105">
        <v>0.01</v>
      </c>
      <c r="C330" s="100">
        <f>Sammanställning!$H$25</f>
        <v>0</v>
      </c>
      <c r="D330" s="100">
        <f>PV(B330-Sammanställning!$K$9,Sammanställning!$E$9,-(Sammanställning!$J$9*Sammanställning!$H$30))+
PV(B330-Sammanställning!$K$11,Sammanställning!$E$9,-(Sammanställning!$J$11*Sammanställning!$H$31))+
PV(B330-Sammanställning!$K$11,Sammanställning!$E$9,-(Sammanställning!$J$11*Sammanställning!$H$32))+
PV(B330-Sammanställning!$K$11,Sammanställning!$E$9,-(Sammanställning!$J$11*Sammanställning!$H$33))+
PV(B330-Sammanställning!$K$10,Sammanställning!$E$9,-(Sammanställning!$J$10*Sammanställning!$H$34))</f>
        <v>0</v>
      </c>
      <c r="E330" s="100">
        <f>PV((B330-Sammanställning!$K$12),Sammanställning!$E$9,-Sammanställning!$H$40)+
PV((B330-Sammanställning!$K$12),Sammanställning!$E$9,-(Sammanställning!$H$41))</f>
        <v>0</v>
      </c>
      <c r="F330" s="100">
        <f>PV(B330,Sammanställning!$E$9,,-Sammanställning!$H$46)</f>
        <v>0</v>
      </c>
      <c r="G330" s="100">
        <f>PV(B330,Sammanställning!$E$9,,-Sammanställning!$H$51)</f>
        <v>0</v>
      </c>
      <c r="H330" s="100">
        <f t="shared" ref="H330:H339" si="99">SUM(C330:F330)-G330</f>
        <v>0</v>
      </c>
      <c r="I330" s="100"/>
      <c r="J330" s="100"/>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row>
    <row r="331" spans="1:62" ht="13.8" x14ac:dyDescent="0.3">
      <c r="A331" s="4"/>
      <c r="B331" s="105">
        <v>0.02</v>
      </c>
      <c r="C331" s="100">
        <f>Sammanställning!$H$25</f>
        <v>0</v>
      </c>
      <c r="D331" s="100">
        <f>PV(B331-Sammanställning!$K$9,Sammanställning!$E$9,-(Sammanställning!$J$9*Sammanställning!$H$30))+
PV(B331-Sammanställning!$K$11,Sammanställning!$E$9,-(Sammanställning!$J$11*Sammanställning!$H$31))+
PV(B331-Sammanställning!$K$11,Sammanställning!$E$9,-(Sammanställning!$J$11*Sammanställning!$H$32))+
PV(B331-Sammanställning!$K$11,Sammanställning!$E$9,-(Sammanställning!$J$11*Sammanställning!$H$33))+
PV(B331-Sammanställning!$K$10,Sammanställning!$E$9,-(Sammanställning!$J$10*Sammanställning!$H$34))</f>
        <v>0</v>
      </c>
      <c r="E331" s="100">
        <f>PV((B331-Sammanställning!$K$12),Sammanställning!$E$9,-Sammanställning!$H$40)+
PV((B331-Sammanställning!$K$12),Sammanställning!$E$9,-(Sammanställning!$H$41))</f>
        <v>0</v>
      </c>
      <c r="F331" s="100">
        <f>PV(B331,Sammanställning!$E$9,,-Sammanställning!$H$46)</f>
        <v>0</v>
      </c>
      <c r="G331" s="100">
        <f>PV(B331,Sammanställning!$E$9,,-Sammanställning!$H$51)</f>
        <v>0</v>
      </c>
      <c r="H331" s="100">
        <f t="shared" si="99"/>
        <v>0</v>
      </c>
      <c r="I331" s="100"/>
      <c r="J331" s="100"/>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row>
    <row r="332" spans="1:62" ht="13.8" x14ac:dyDescent="0.3">
      <c r="A332" s="4"/>
      <c r="B332" s="108">
        <v>0.03</v>
      </c>
      <c r="C332" s="109">
        <f>Sammanställning!$H$25</f>
        <v>0</v>
      </c>
      <c r="D332" s="109">
        <f>PV(B332-Sammanställning!$K$9,Sammanställning!$E$9,-(Sammanställning!$J$9*Sammanställning!$H$30))+
PV(B332-Sammanställning!$K$11,Sammanställning!$E$9,-(Sammanställning!$J$11*Sammanställning!$H$31))+
PV(B332-Sammanställning!$K$11,Sammanställning!$E$9,-(Sammanställning!$J$11*Sammanställning!$H$32))+
PV(B332-Sammanställning!$K$11,Sammanställning!$E$9,-(Sammanställning!$J$11*Sammanställning!$H$33))+
PV(B332-Sammanställning!$K$10,Sammanställning!$E$9,-(Sammanställning!$J$10*Sammanställning!$H$34))</f>
        <v>0</v>
      </c>
      <c r="E332" s="109">
        <f>PV((B332-Sammanställning!$K$12),Sammanställning!$E$9,-Sammanställning!$H$40)+
PV((B332-Sammanställning!$K$12),Sammanställning!$E$9,-(Sammanställning!$H$41))</f>
        <v>0</v>
      </c>
      <c r="F332" s="109">
        <f>PV(B332,Sammanställning!$E$9,,-Sammanställning!$H$46)</f>
        <v>0</v>
      </c>
      <c r="G332" s="109">
        <f>PV(B332,Sammanställning!$E$9,,-Sammanställning!$H$51)</f>
        <v>0</v>
      </c>
      <c r="H332" s="109">
        <f t="shared" si="99"/>
        <v>0</v>
      </c>
      <c r="I332" s="109"/>
      <c r="J332" s="106"/>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row>
    <row r="333" spans="1:62" ht="13.8" x14ac:dyDescent="0.3">
      <c r="A333" s="4"/>
      <c r="B333" s="105">
        <v>0.04</v>
      </c>
      <c r="C333" s="100">
        <f>Sammanställning!$H$25</f>
        <v>0</v>
      </c>
      <c r="D333" s="100">
        <f>PV(B333-Sammanställning!$K$9,Sammanställning!$E$9,-(Sammanställning!$J$9*Sammanställning!$H$30))+
PV(B333-Sammanställning!$K$11,Sammanställning!$E$9,-(Sammanställning!$J$11*Sammanställning!$H$31))+
PV(B333-Sammanställning!$K$11,Sammanställning!$E$9,-(Sammanställning!$J$11*Sammanställning!$H$32))+
PV(B333-Sammanställning!$K$11,Sammanställning!$E$9,-(Sammanställning!$J$11*Sammanställning!$H$33))+
PV(B333-Sammanställning!$K$10,Sammanställning!$E$9,-(Sammanställning!$J$10*Sammanställning!$H$34))</f>
        <v>0</v>
      </c>
      <c r="E333" s="100">
        <f>PV((B333-Sammanställning!$K$12),Sammanställning!$E$9,-Sammanställning!$H$40)+
PV((B333-Sammanställning!$K$12),Sammanställning!$E$9,-(Sammanställning!$H$41))</f>
        <v>0</v>
      </c>
      <c r="F333" s="100">
        <f>PV(B333,Sammanställning!$E$9,,-Sammanställning!$H$46)</f>
        <v>0</v>
      </c>
      <c r="G333" s="100">
        <f>PV(B333,Sammanställning!$E$9,,-Sammanställning!$H$51)</f>
        <v>0</v>
      </c>
      <c r="H333" s="100">
        <f t="shared" si="99"/>
        <v>0</v>
      </c>
      <c r="I333" s="100"/>
      <c r="J333" s="100"/>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row>
    <row r="334" spans="1:62" ht="13.8" x14ac:dyDescent="0.3">
      <c r="A334" s="4"/>
      <c r="B334" s="105">
        <v>0.05</v>
      </c>
      <c r="C334" s="100">
        <f>Sammanställning!$H$25</f>
        <v>0</v>
      </c>
      <c r="D334" s="100">
        <f>PV(B334-Sammanställning!$K$9,Sammanställning!$E$9,-(Sammanställning!$J$9*Sammanställning!$H$30))+
PV(B334-Sammanställning!$K$11,Sammanställning!$E$9,-(Sammanställning!$J$11*Sammanställning!$H$31))+
PV(B334-Sammanställning!$K$11,Sammanställning!$E$9,-(Sammanställning!$J$11*Sammanställning!$H$32))+
PV(B334-Sammanställning!$K$11,Sammanställning!$E$9,-(Sammanställning!$J$11*Sammanställning!$H$33))+
PV(B334-Sammanställning!$K$10,Sammanställning!$E$9,-(Sammanställning!$J$10*Sammanställning!$H$34))</f>
        <v>0</v>
      </c>
      <c r="E334" s="100">
        <f>PV((B334-Sammanställning!$K$12),Sammanställning!$E$9,-Sammanställning!$H$40)+
PV((B334-Sammanställning!$K$12),Sammanställning!$E$9,-(Sammanställning!$H$41))</f>
        <v>0</v>
      </c>
      <c r="F334" s="100">
        <f>PV(B334,Sammanställning!$E$9,,-Sammanställning!$H$46)</f>
        <v>0</v>
      </c>
      <c r="G334" s="100">
        <f>PV(B334,Sammanställning!$E$9,,-Sammanställning!$H$51)</f>
        <v>0</v>
      </c>
      <c r="H334" s="100">
        <f t="shared" si="99"/>
        <v>0</v>
      </c>
      <c r="I334" s="100"/>
      <c r="J334" s="100"/>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row>
    <row r="335" spans="1:62" ht="13.8" x14ac:dyDescent="0.3">
      <c r="A335" s="4"/>
      <c r="B335" s="105">
        <v>0.06</v>
      </c>
      <c r="C335" s="100">
        <f>Sammanställning!$H$25</f>
        <v>0</v>
      </c>
      <c r="D335" s="100">
        <f>PV(B335-Sammanställning!$K$9,Sammanställning!$E$9,-(Sammanställning!$J$9*Sammanställning!$H$30))+
PV(B335-Sammanställning!$K$11,Sammanställning!$E$9,-(Sammanställning!$J$11*Sammanställning!$H$31))+
PV(B335-Sammanställning!$K$11,Sammanställning!$E$9,-(Sammanställning!$J$11*Sammanställning!$H$32))+
PV(B335-Sammanställning!$K$11,Sammanställning!$E$9,-(Sammanställning!$J$11*Sammanställning!$H$33))+
PV(B335-Sammanställning!$K$10,Sammanställning!$E$9,-(Sammanställning!$J$10*Sammanställning!$H$34))</f>
        <v>0</v>
      </c>
      <c r="E335" s="100">
        <f>PV((B335-Sammanställning!$K$12),Sammanställning!$E$9,-Sammanställning!$H$40)+
PV((B335-Sammanställning!$K$12),Sammanställning!$E$9,-(Sammanställning!$H$41))</f>
        <v>0</v>
      </c>
      <c r="F335" s="100">
        <f>PV(B335,Sammanställning!$E$9,,-Sammanställning!$H$46)</f>
        <v>0</v>
      </c>
      <c r="G335" s="100">
        <f>PV(B335,Sammanställning!$E$9,,-Sammanställning!$H$51)</f>
        <v>0</v>
      </c>
      <c r="H335" s="100">
        <f t="shared" si="99"/>
        <v>0</v>
      </c>
      <c r="I335" s="100"/>
      <c r="J335" s="100"/>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row>
    <row r="336" spans="1:62" ht="13.8" x14ac:dyDescent="0.3">
      <c r="A336" s="4"/>
      <c r="B336" s="105">
        <v>7.0000000000000007E-2</v>
      </c>
      <c r="C336" s="100">
        <f>Sammanställning!$H$25</f>
        <v>0</v>
      </c>
      <c r="D336" s="100">
        <f>PV(B336-Sammanställning!$K$9,Sammanställning!$E$9,-(Sammanställning!$J$9*Sammanställning!$H$30))+
PV(B336-Sammanställning!$K$11,Sammanställning!$E$9,-(Sammanställning!$J$11*Sammanställning!$H$31))+
PV(B336-Sammanställning!$K$11,Sammanställning!$E$9,-(Sammanställning!$J$11*Sammanställning!$H$32))+
PV(B336-Sammanställning!$K$11,Sammanställning!$E$9,-(Sammanställning!$J$11*Sammanställning!$H$33))+
PV(B336-Sammanställning!$K$10,Sammanställning!$E$9,-(Sammanställning!$J$10*Sammanställning!$H$34))</f>
        <v>0</v>
      </c>
      <c r="E336" s="100">
        <f>PV((B336-Sammanställning!$K$12),Sammanställning!$E$9,-Sammanställning!$H$40)+
PV((B336-Sammanställning!$K$12),Sammanställning!$E$9,-(Sammanställning!$H$41))</f>
        <v>0</v>
      </c>
      <c r="F336" s="100">
        <f>PV(B336,Sammanställning!$E$9,,-Sammanställning!$H$46)</f>
        <v>0</v>
      </c>
      <c r="G336" s="100">
        <f>PV(B336,Sammanställning!$E$9,,-Sammanställning!$H$51)</f>
        <v>0</v>
      </c>
      <c r="H336" s="100">
        <f t="shared" si="99"/>
        <v>0</v>
      </c>
      <c r="I336" s="100"/>
      <c r="J336" s="109"/>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row>
    <row r="337" spans="1:62" ht="13.8" x14ac:dyDescent="0.3">
      <c r="A337" s="4"/>
      <c r="B337" s="105">
        <v>0.08</v>
      </c>
      <c r="C337" s="100">
        <f>Sammanställning!$H$25</f>
        <v>0</v>
      </c>
      <c r="D337" s="100">
        <f>PV(B337-Sammanställning!$K$9,Sammanställning!$E$9,-(Sammanställning!$J$9*Sammanställning!$H$30))+
PV(B337-Sammanställning!$K$11,Sammanställning!$E$9,-(Sammanställning!$J$11*Sammanställning!$H$31))+
PV(B337-Sammanställning!$K$11,Sammanställning!$E$9,-(Sammanställning!$J$11*Sammanställning!$H$32))+
PV(B337-Sammanställning!$K$11,Sammanställning!$E$9,-(Sammanställning!$J$11*Sammanställning!$H$33))+
PV(B337-Sammanställning!$K$10,Sammanställning!$E$9,-(Sammanställning!$J$10*Sammanställning!$H$34))</f>
        <v>0</v>
      </c>
      <c r="E337" s="100">
        <f>PV((B337-Sammanställning!$K$12),Sammanställning!$E$9,-Sammanställning!$H$40)+
PV((B337-Sammanställning!$K$12),Sammanställning!$E$9,-(Sammanställning!$H$41))</f>
        <v>0</v>
      </c>
      <c r="F337" s="100">
        <f>PV(B337,Sammanställning!$E$9,,-Sammanställning!$H$46)</f>
        <v>0</v>
      </c>
      <c r="G337" s="100">
        <f>PV(B337,Sammanställning!$E$9,,-Sammanställning!$H$51)</f>
        <v>0</v>
      </c>
      <c r="H337" s="100">
        <f t="shared" si="99"/>
        <v>0</v>
      </c>
      <c r="I337" s="100"/>
      <c r="J337" s="100"/>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row>
    <row r="338" spans="1:62" ht="13.8" x14ac:dyDescent="0.3">
      <c r="A338" s="4"/>
      <c r="B338" s="105">
        <v>0.09</v>
      </c>
      <c r="C338" s="100">
        <f>Sammanställning!$H$25</f>
        <v>0</v>
      </c>
      <c r="D338" s="100">
        <f>PV(B338-Sammanställning!$K$9,Sammanställning!$E$9,-(Sammanställning!$J$9*Sammanställning!$H$30))+
PV(B338-Sammanställning!$K$11,Sammanställning!$E$9,-(Sammanställning!$J$11*Sammanställning!$H$31))+
PV(B338-Sammanställning!$K$11,Sammanställning!$E$9,-(Sammanställning!$J$11*Sammanställning!$H$32))+
PV(B338-Sammanställning!$K$11,Sammanställning!$E$9,-(Sammanställning!$J$11*Sammanställning!$H$33))+
PV(B338-Sammanställning!$K$10,Sammanställning!$E$9,-(Sammanställning!$J$10*Sammanställning!$H$34))</f>
        <v>0</v>
      </c>
      <c r="E338" s="100">
        <f>PV((B338-Sammanställning!$K$12),Sammanställning!$E$9,-Sammanställning!$H$40)+
PV((B338-Sammanställning!$K$12),Sammanställning!$E$9,-(Sammanställning!$H$41))</f>
        <v>0</v>
      </c>
      <c r="F338" s="100">
        <f>PV(B338,Sammanställning!$E$9,,-Sammanställning!$H$46)</f>
        <v>0</v>
      </c>
      <c r="G338" s="100">
        <f>PV(B338,Sammanställning!$E$9,,-Sammanställning!$H$51)</f>
        <v>0</v>
      </c>
      <c r="H338" s="100">
        <f t="shared" si="99"/>
        <v>0</v>
      </c>
      <c r="I338" s="100"/>
      <c r="J338" s="100"/>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row>
    <row r="339" spans="1:62" ht="13.8" x14ac:dyDescent="0.3">
      <c r="A339" s="4"/>
      <c r="B339" s="105">
        <v>0.1</v>
      </c>
      <c r="C339" s="100">
        <f>Sammanställning!$H$25</f>
        <v>0</v>
      </c>
      <c r="D339" s="100">
        <f>PV(B339-Sammanställning!$K$9,Sammanställning!$E$9,-(Sammanställning!$J$9*Sammanställning!$H$30))+
PV(B339-Sammanställning!$K$11,Sammanställning!$E$9,-(Sammanställning!$J$11*Sammanställning!$H$31))+
PV(B339-Sammanställning!$K$11,Sammanställning!$E$9,-(Sammanställning!$J$11*Sammanställning!$H$32))+
PV(B339-Sammanställning!$K$11,Sammanställning!$E$9,-(Sammanställning!$J$11*Sammanställning!$H$33))+
PV(B339-Sammanställning!$K$10,Sammanställning!$E$9,-(Sammanställning!$J$10*Sammanställning!$H$34))</f>
        <v>0</v>
      </c>
      <c r="E339" s="100">
        <f>PV((B339-Sammanställning!$K$12),Sammanställning!$E$9,-Sammanställning!$H$40)+
PV((B339-Sammanställning!$K$12),Sammanställning!$E$9,-(Sammanställning!$H$41))</f>
        <v>0</v>
      </c>
      <c r="F339" s="100">
        <f>PV(B339,Sammanställning!$E$9,,-Sammanställning!$H$46)</f>
        <v>0</v>
      </c>
      <c r="G339" s="100">
        <f>PV(B339,Sammanställning!$E$9,,-Sammanställning!$H$51)</f>
        <v>0</v>
      </c>
      <c r="H339" s="100">
        <f t="shared" si="99"/>
        <v>0</v>
      </c>
      <c r="I339" s="100"/>
      <c r="J339" s="100"/>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row>
    <row r="340" spans="1:62" ht="13.8" x14ac:dyDescent="0.3">
      <c r="A340" s="4"/>
      <c r="B340" s="105">
        <v>0.11</v>
      </c>
      <c r="C340" s="100">
        <f>Sammanställning!$H$25</f>
        <v>0</v>
      </c>
      <c r="D340" s="100">
        <f>PV(B340-Sammanställning!$K$9,Sammanställning!$E$9,-(Sammanställning!$J$9*Sammanställning!$H$30))+
PV(B340-Sammanställning!$K$11,Sammanställning!$E$9,-(Sammanställning!$J$11*Sammanställning!$H$31))+
PV(B340-Sammanställning!$K$11,Sammanställning!$E$9,-(Sammanställning!$J$11*Sammanställning!$H$32))+
PV(B340-Sammanställning!$K$11,Sammanställning!$E$9,-(Sammanställning!$J$11*Sammanställning!$H$33))+
PV(B340-Sammanställning!$K$10,Sammanställning!$E$9,-(Sammanställning!$J$10*Sammanställning!$H$34))</f>
        <v>0</v>
      </c>
      <c r="E340" s="100">
        <f>PV((B340-Sammanställning!$K$12),Sammanställning!$E$9,-Sammanställning!$H$40)+
PV((B340-Sammanställning!$K$12),Sammanställning!$E$9,-(Sammanställning!$H$41))</f>
        <v>0</v>
      </c>
      <c r="F340" s="100">
        <f>PV(B340,Sammanställning!$E$9,,-Sammanställning!$H$46)</f>
        <v>0</v>
      </c>
      <c r="G340" s="100">
        <f>PV(B340,Sammanställning!$E$9,,-Sammanställning!$H$51)</f>
        <v>0</v>
      </c>
      <c r="H340" s="100">
        <f t="shared" ref="H340:H344" si="100">SUM(C340:F340)-G340</f>
        <v>0</v>
      </c>
      <c r="I340" s="100"/>
      <c r="J340" s="100"/>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row>
    <row r="341" spans="1:62" ht="13.8" x14ac:dyDescent="0.3">
      <c r="A341" s="4"/>
      <c r="B341" s="105">
        <v>0.12</v>
      </c>
      <c r="C341" s="100">
        <f>Sammanställning!$H$25</f>
        <v>0</v>
      </c>
      <c r="D341" s="100">
        <f>PV(B341-Sammanställning!$K$9,Sammanställning!$E$9,-(Sammanställning!$J$9*Sammanställning!$H$30))+
PV(B341-Sammanställning!$K$11,Sammanställning!$E$9,-(Sammanställning!$J$11*Sammanställning!$H$31))+
PV(B341-Sammanställning!$K$11,Sammanställning!$E$9,-(Sammanställning!$J$11*Sammanställning!$H$32))+
PV(B341-Sammanställning!$K$11,Sammanställning!$E$9,-(Sammanställning!$J$11*Sammanställning!$H$33))+
PV(B341-Sammanställning!$K$10,Sammanställning!$E$9,-(Sammanställning!$J$10*Sammanställning!$H$34))</f>
        <v>0</v>
      </c>
      <c r="E341" s="100">
        <f>PV((B341-Sammanställning!$K$12),Sammanställning!$E$9,-Sammanställning!$H$40)+
PV((B341-Sammanställning!$K$12),Sammanställning!$E$9,-(Sammanställning!$H$41))</f>
        <v>0</v>
      </c>
      <c r="F341" s="100">
        <f>PV(B341,Sammanställning!$E$9,,-Sammanställning!$H$46)</f>
        <v>0</v>
      </c>
      <c r="G341" s="100">
        <f>PV(B341,Sammanställning!$E$9,,-Sammanställning!$H$51)</f>
        <v>0</v>
      </c>
      <c r="H341" s="100">
        <f t="shared" si="100"/>
        <v>0</v>
      </c>
      <c r="I341" s="100"/>
      <c r="J341" s="100"/>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row>
    <row r="342" spans="1:62" ht="13.8" x14ac:dyDescent="0.3">
      <c r="A342" s="4"/>
      <c r="B342" s="105">
        <v>0.13</v>
      </c>
      <c r="C342" s="100">
        <f>Sammanställning!$H$25</f>
        <v>0</v>
      </c>
      <c r="D342" s="100">
        <f>PV(B342-Sammanställning!$K$9,Sammanställning!$E$9,-(Sammanställning!$J$9*Sammanställning!$H$30))+
PV(B342-Sammanställning!$K$11,Sammanställning!$E$9,-(Sammanställning!$J$11*Sammanställning!$H$31))+
PV(B342-Sammanställning!$K$11,Sammanställning!$E$9,-(Sammanställning!$J$11*Sammanställning!$H$32))+
PV(B342-Sammanställning!$K$11,Sammanställning!$E$9,-(Sammanställning!$J$11*Sammanställning!$H$33))+
PV(B342-Sammanställning!$K$10,Sammanställning!$E$9,-(Sammanställning!$J$10*Sammanställning!$H$34))</f>
        <v>0</v>
      </c>
      <c r="E342" s="100">
        <f>PV((B342-Sammanställning!$K$12),Sammanställning!$E$9,-Sammanställning!$H$40)+
PV((B342-Sammanställning!$K$12),Sammanställning!$E$9,-(Sammanställning!$H$41))</f>
        <v>0</v>
      </c>
      <c r="F342" s="100">
        <f>PV(B342,Sammanställning!$E$9,,-Sammanställning!$H$46)</f>
        <v>0</v>
      </c>
      <c r="G342" s="100">
        <f>PV(B342,Sammanställning!$E$9,,-Sammanställning!$H$51)</f>
        <v>0</v>
      </c>
      <c r="H342" s="100">
        <f t="shared" si="100"/>
        <v>0</v>
      </c>
      <c r="I342" s="100"/>
      <c r="J342" s="100"/>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row>
    <row r="343" spans="1:62" ht="13.8" x14ac:dyDescent="0.3">
      <c r="A343" s="4"/>
      <c r="B343" s="105">
        <v>0.14000000000000001</v>
      </c>
      <c r="C343" s="100">
        <f>Sammanställning!$H$25</f>
        <v>0</v>
      </c>
      <c r="D343" s="100">
        <f>PV(B343-Sammanställning!$K$9,Sammanställning!$E$9,-(Sammanställning!$J$9*Sammanställning!$H$30))+
PV(B343-Sammanställning!$K$11,Sammanställning!$E$9,-(Sammanställning!$J$11*Sammanställning!$H$31))+
PV(B343-Sammanställning!$K$11,Sammanställning!$E$9,-(Sammanställning!$J$11*Sammanställning!$H$32))+
PV(B343-Sammanställning!$K$11,Sammanställning!$E$9,-(Sammanställning!$J$11*Sammanställning!$H$33))+
PV(B343-Sammanställning!$K$10,Sammanställning!$E$9,-(Sammanställning!$J$10*Sammanställning!$H$34))</f>
        <v>0</v>
      </c>
      <c r="E343" s="100">
        <f>PV((B343-Sammanställning!$K$12),Sammanställning!$E$9,-Sammanställning!$H$40)+
PV((B343-Sammanställning!$K$12),Sammanställning!$E$9,-(Sammanställning!$H$41))</f>
        <v>0</v>
      </c>
      <c r="F343" s="100">
        <f>PV(B343,Sammanställning!$E$9,,-Sammanställning!$H$46)</f>
        <v>0</v>
      </c>
      <c r="G343" s="100">
        <f>PV(B343,Sammanställning!$E$9,,-Sammanställning!$H$51)</f>
        <v>0</v>
      </c>
      <c r="H343" s="100">
        <f t="shared" si="100"/>
        <v>0</v>
      </c>
      <c r="I343" s="100"/>
      <c r="J343" s="100"/>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row>
    <row r="344" spans="1:62" ht="13.8" x14ac:dyDescent="0.3">
      <c r="A344" s="4"/>
      <c r="B344" s="105">
        <v>0.15</v>
      </c>
      <c r="C344" s="100">
        <f>Sammanställning!$H$25</f>
        <v>0</v>
      </c>
      <c r="D344" s="100">
        <f>PV(B344-Sammanställning!$K$9,Sammanställning!$E$9,-(Sammanställning!$J$9*Sammanställning!$H$30))+
PV(B344-Sammanställning!$K$11,Sammanställning!$E$9,-(Sammanställning!$J$11*Sammanställning!$H$31))+
PV(B344-Sammanställning!$K$11,Sammanställning!$E$9,-(Sammanställning!$J$11*Sammanställning!$H$32))+
PV(B344-Sammanställning!$K$11,Sammanställning!$E$9,-(Sammanställning!$J$11*Sammanställning!$H$33))+
PV(B344-Sammanställning!$K$10,Sammanställning!$E$9,-(Sammanställning!$J$10*Sammanställning!$H$34))</f>
        <v>0</v>
      </c>
      <c r="E344" s="100">
        <f>PV((B344-Sammanställning!$K$12),Sammanställning!$E$9,-Sammanställning!$H$40)+
PV((B344-Sammanställning!$K$12),Sammanställning!$E$9,-(Sammanställning!$H$41))</f>
        <v>0</v>
      </c>
      <c r="F344" s="100">
        <f>PV(B344,Sammanställning!$E$9,,-Sammanställning!$H$46)</f>
        <v>0</v>
      </c>
      <c r="G344" s="100">
        <f>PV(B344,Sammanställning!$E$9,,-Sammanställning!$H$51)</f>
        <v>0</v>
      </c>
      <c r="H344" s="100">
        <f t="shared" si="100"/>
        <v>0</v>
      </c>
      <c r="I344" s="100"/>
      <c r="J344" s="100"/>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row>
    <row r="345" spans="1:62" ht="13.8" x14ac:dyDescent="0.3">
      <c r="A345" s="4"/>
      <c r="B345" s="105"/>
      <c r="C345" s="100"/>
      <c r="D345" s="100"/>
      <c r="E345" s="100"/>
      <c r="F345" s="100"/>
      <c r="G345" s="100"/>
      <c r="H345" s="100"/>
      <c r="I345" s="100"/>
      <c r="J345" s="100"/>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row>
    <row r="346" spans="1:62" ht="13.8" x14ac:dyDescent="0.3">
      <c r="A346" s="4"/>
      <c r="B346" s="110"/>
      <c r="C346" s="4"/>
      <c r="D346" s="4"/>
      <c r="E346" s="4"/>
      <c r="F346" s="4"/>
      <c r="G346" s="4"/>
      <c r="H346" s="100"/>
      <c r="I346" s="100"/>
      <c r="J346" s="100"/>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row>
    <row r="347" spans="1:62" ht="13.8" x14ac:dyDescent="0.3">
      <c r="A347" s="4" t="s">
        <v>37</v>
      </c>
      <c r="B347" s="4"/>
      <c r="C347" s="106" t="str">
        <f>Sammanställning!$C$25</f>
        <v>Investeringskostnad (SEK)</v>
      </c>
      <c r="D347" s="106" t="str">
        <f>Sammanställning!$B$36</f>
        <v>Nuvärde Energikostnad, totalt (SEK)</v>
      </c>
      <c r="E347" s="106" t="str">
        <f>Sammanställning!$B$42</f>
        <v>Nuvärde Underhållskostnader (SEK)</v>
      </c>
      <c r="F347" s="107" t="str">
        <f>Sammanställning!$B$47</f>
        <v>Nuvärde Miljökostnad (SEK)</v>
      </c>
      <c r="G347" s="106" t="str">
        <f>Sammanställning!$B$52</f>
        <v>Nuvärde restvärde (SEK)</v>
      </c>
      <c r="H347" s="106" t="str">
        <f>Sammanställning!$B$56</f>
        <v>LCC-kostnad (SEK)</v>
      </c>
      <c r="I347" s="106"/>
      <c r="J347" s="100"/>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row>
    <row r="348" spans="1:62" ht="13.8" x14ac:dyDescent="0.3">
      <c r="A348" s="4"/>
      <c r="B348" s="105">
        <v>0</v>
      </c>
      <c r="C348" s="100">
        <f>Sammanställning!$K$25</f>
        <v>0</v>
      </c>
      <c r="D348" s="100">
        <f>PV(B348-Sammanställning!$K$9,Sammanställning!$E$9,-(Sammanställning!$J$9*Sammanställning!$K$30))+
PV(B348-Sammanställning!$K$11,Sammanställning!$E$9,-(Sammanställning!$J$11*Sammanställning!$K$31))+
PV(B348-Sammanställning!$K$11,Sammanställning!$E$9,-(Sammanställning!$J$11*Sammanställning!$K$32))+
PV(B348-Sammanställning!$K$11,Sammanställning!$E$9,-(Sammanställning!$J$11*Sammanställning!$K$33))+
PV(B348-Sammanställning!$K$10,Sammanställning!$E$9,-(Sammanställning!$J$10*Sammanställning!$K$34))</f>
        <v>0</v>
      </c>
      <c r="E348" s="100">
        <f>PV((B348-Sammanställning!$K$12),Sammanställning!$E$9,-Sammanställning!$K$40)+
PV((B348-Sammanställning!$K$12),Sammanställning!$E$9,-Sammanställning!$K$41)</f>
        <v>0</v>
      </c>
      <c r="F348" s="100">
        <f>PV(B348,Sammanställning!$E$9,,-Sammanställning!$K$46)</f>
        <v>0</v>
      </c>
      <c r="G348" s="100">
        <f>PV(B348,Sammanställning!$E$9,,-Sammanställning!$K$51)</f>
        <v>0</v>
      </c>
      <c r="H348" s="100">
        <f>SUM(C348:F348)-G348</f>
        <v>0</v>
      </c>
      <c r="I348" s="100"/>
      <c r="J348" s="100"/>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row>
    <row r="349" spans="1:62" ht="13.8" x14ac:dyDescent="0.3">
      <c r="A349" s="4"/>
      <c r="B349" s="105">
        <v>0.01</v>
      </c>
      <c r="C349" s="100">
        <f>Sammanställning!$K$25</f>
        <v>0</v>
      </c>
      <c r="D349" s="100">
        <f>PV(B349-Sammanställning!$K$9,Sammanställning!$E$9,-(Sammanställning!$J$9*Sammanställning!$K$30))+
PV(B349-Sammanställning!$K$11,Sammanställning!$E$9,-(Sammanställning!$J$11*Sammanställning!$K$31))+
PV(B349-Sammanställning!$K$11,Sammanställning!$E$9,-(Sammanställning!$J$11*Sammanställning!$K$32))+
PV(B349-Sammanställning!$K$11,Sammanställning!$E$9,-(Sammanställning!$J$11*Sammanställning!$K$33))+
PV(B349-Sammanställning!$K$10,Sammanställning!$E$9,-(Sammanställning!$J$10*Sammanställning!$K$34))</f>
        <v>0</v>
      </c>
      <c r="E349" s="100">
        <f>PV((B349-Sammanställning!$K$12),Sammanställning!$E$9,-Sammanställning!$K$40)+
PV((B349-Sammanställning!$K$12),Sammanställning!$E$9,-Sammanställning!$K$41)</f>
        <v>0</v>
      </c>
      <c r="F349" s="100">
        <f>PV(B349,Sammanställning!$E$9,,-Sammanställning!$K$46)</f>
        <v>0</v>
      </c>
      <c r="G349" s="100">
        <f>PV(B349,Sammanställning!$E$9,,-Sammanställning!$K$51)</f>
        <v>0</v>
      </c>
      <c r="H349" s="100">
        <f t="shared" ref="H349:H358" si="101">SUM(C349:F349)-G349</f>
        <v>0</v>
      </c>
      <c r="I349" s="100"/>
      <c r="J349" s="100"/>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row>
    <row r="350" spans="1:62" ht="13.8" x14ac:dyDescent="0.3">
      <c r="A350" s="4"/>
      <c r="B350" s="105">
        <v>0.02</v>
      </c>
      <c r="C350" s="100">
        <f>Sammanställning!$K$25</f>
        <v>0</v>
      </c>
      <c r="D350" s="100">
        <f>PV(B350-Sammanställning!$K$9,Sammanställning!$E$9,-(Sammanställning!$J$9*Sammanställning!$K$30))+
PV(B350-Sammanställning!$K$11,Sammanställning!$E$9,-(Sammanställning!$J$11*Sammanställning!$K$31))+
PV(B350-Sammanställning!$K$11,Sammanställning!$E$9,-(Sammanställning!$J$11*Sammanställning!$K$32))+
PV(B350-Sammanställning!$K$11,Sammanställning!$E$9,-(Sammanställning!$J$11*Sammanställning!$K$33))+
PV(B350-Sammanställning!$K$10,Sammanställning!$E$9,-(Sammanställning!$J$10*Sammanställning!$K$34))</f>
        <v>0</v>
      </c>
      <c r="E350" s="100">
        <f>PV((B350-Sammanställning!$K$12),Sammanställning!$E$9,-Sammanställning!$K$40)+
PV((B350-Sammanställning!$K$12),Sammanställning!$E$9,-Sammanställning!$K$41)</f>
        <v>0</v>
      </c>
      <c r="F350" s="100">
        <f>PV(B350,Sammanställning!$E$9,,-Sammanställning!$K$46)</f>
        <v>0</v>
      </c>
      <c r="G350" s="100">
        <f>PV(B350,Sammanställning!$E$9,,-Sammanställning!$K$51)</f>
        <v>0</v>
      </c>
      <c r="H350" s="100">
        <f t="shared" si="101"/>
        <v>0</v>
      </c>
      <c r="I350" s="100"/>
      <c r="J350" s="100"/>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row>
    <row r="351" spans="1:62" ht="13.8" x14ac:dyDescent="0.3">
      <c r="A351" s="4"/>
      <c r="B351" s="108">
        <v>0.03</v>
      </c>
      <c r="C351" s="109">
        <f>Sammanställning!$K$25</f>
        <v>0</v>
      </c>
      <c r="D351" s="109">
        <f>PV(B351-Sammanställning!$K$9,Sammanställning!$E$9,-(Sammanställning!$J$9*Sammanställning!$K$30))+
PV(B351-Sammanställning!$K$11,Sammanställning!$E$9,-(Sammanställning!$J$11*Sammanställning!$K$31))+
PV(B351-Sammanställning!$K$11,Sammanställning!$E$9,-(Sammanställning!$J$11*Sammanställning!$K$32))+
PV(B351-Sammanställning!$K$11,Sammanställning!$E$9,-(Sammanställning!$J$11*Sammanställning!$K$33))+
PV(B351-Sammanställning!$K$10,Sammanställning!$E$9,-(Sammanställning!$J$10*Sammanställning!$K$34))</f>
        <v>0</v>
      </c>
      <c r="E351" s="109">
        <f>PV((B351-Sammanställning!$K$12),Sammanställning!$E$9,-Sammanställning!$K$40)+
PV((B351-Sammanställning!$K$12),Sammanställning!$E$9,-Sammanställning!$K$41)</f>
        <v>0</v>
      </c>
      <c r="F351" s="109">
        <f>PV(B351,Sammanställning!$E$9,,-Sammanställning!$K$46)</f>
        <v>0</v>
      </c>
      <c r="G351" s="109">
        <f>PV(B351,Sammanställning!$E$9,,-Sammanställning!$K$51)</f>
        <v>0</v>
      </c>
      <c r="H351" s="109">
        <f t="shared" si="101"/>
        <v>0</v>
      </c>
      <c r="I351" s="109"/>
      <c r="J351" s="106"/>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row>
    <row r="352" spans="1:62" ht="13.8" x14ac:dyDescent="0.3">
      <c r="A352" s="4"/>
      <c r="B352" s="105">
        <v>0.04</v>
      </c>
      <c r="C352" s="100">
        <f>Sammanställning!$K$25</f>
        <v>0</v>
      </c>
      <c r="D352" s="100">
        <f>PV(B352-Sammanställning!$K$9,Sammanställning!$E$9,-(Sammanställning!$J$9*Sammanställning!$K$30))+
PV(B352-Sammanställning!$K$11,Sammanställning!$E$9,-(Sammanställning!$J$11*Sammanställning!$K$31))+
PV(B352-Sammanställning!$K$11,Sammanställning!$E$9,-(Sammanställning!$J$11*Sammanställning!$K$32))+
PV(B352-Sammanställning!$K$11,Sammanställning!$E$9,-(Sammanställning!$J$11*Sammanställning!$K$33))+
PV(B352-Sammanställning!$K$10,Sammanställning!$E$9,-(Sammanställning!$J$10*Sammanställning!$K$34))</f>
        <v>0</v>
      </c>
      <c r="E352" s="100">
        <f>PV((B352-Sammanställning!$K$12),Sammanställning!$E$9,-Sammanställning!$K$40)+
PV((B352-Sammanställning!$K$12),Sammanställning!$E$9,-Sammanställning!$K$41)</f>
        <v>0</v>
      </c>
      <c r="F352" s="100">
        <f>PV(B352,Sammanställning!$E$9,,-Sammanställning!$K$46)</f>
        <v>0</v>
      </c>
      <c r="G352" s="100">
        <f>PV(B352,Sammanställning!$E$9,,-Sammanställning!$K$51)</f>
        <v>0</v>
      </c>
      <c r="H352" s="100">
        <f t="shared" si="101"/>
        <v>0</v>
      </c>
      <c r="I352" s="100"/>
      <c r="J352" s="100"/>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row>
    <row r="353" spans="1:62" ht="13.8" x14ac:dyDescent="0.3">
      <c r="A353" s="4"/>
      <c r="B353" s="105">
        <v>0.05</v>
      </c>
      <c r="C353" s="100">
        <f>Sammanställning!$K$25</f>
        <v>0</v>
      </c>
      <c r="D353" s="100">
        <f>PV(B353-Sammanställning!$K$9,Sammanställning!$E$9,-(Sammanställning!$J$9*Sammanställning!$K$30))+
PV(B353-Sammanställning!$K$11,Sammanställning!$E$9,-(Sammanställning!$J$11*Sammanställning!$K$31))+
PV(B353-Sammanställning!$K$11,Sammanställning!$E$9,-(Sammanställning!$J$11*Sammanställning!$K$32))+
PV(B353-Sammanställning!$K$11,Sammanställning!$E$9,-(Sammanställning!$J$11*Sammanställning!$K$33))+
PV(B353-Sammanställning!$K$10,Sammanställning!$E$9,-(Sammanställning!$J$10*Sammanställning!$K$34))</f>
        <v>0</v>
      </c>
      <c r="E353" s="100">
        <f>PV((B353-Sammanställning!$K$12),Sammanställning!$E$9,-Sammanställning!$K$40)+
PV((B353-Sammanställning!$K$12),Sammanställning!$E$9,-Sammanställning!$K$41)</f>
        <v>0</v>
      </c>
      <c r="F353" s="100">
        <f>PV(B353,Sammanställning!$E$9,,-Sammanställning!$K$46)</f>
        <v>0</v>
      </c>
      <c r="G353" s="100">
        <f>PV(B353,Sammanställning!$E$9,,-Sammanställning!$K$51)</f>
        <v>0</v>
      </c>
      <c r="H353" s="100">
        <f t="shared" si="101"/>
        <v>0</v>
      </c>
      <c r="I353" s="100"/>
      <c r="J353" s="100"/>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row>
    <row r="354" spans="1:62" ht="13.8" x14ac:dyDescent="0.3">
      <c r="A354" s="4"/>
      <c r="B354" s="105">
        <v>0.06</v>
      </c>
      <c r="C354" s="100">
        <f>Sammanställning!$K$25</f>
        <v>0</v>
      </c>
      <c r="D354" s="100">
        <f>PV(B354-Sammanställning!$K$9,Sammanställning!$E$9,-(Sammanställning!$J$9*Sammanställning!$K$30))+
PV(B354-Sammanställning!$K$11,Sammanställning!$E$9,-(Sammanställning!$J$11*Sammanställning!$K$31))+
PV(B354-Sammanställning!$K$11,Sammanställning!$E$9,-(Sammanställning!$J$11*Sammanställning!$K$32))+
PV(B354-Sammanställning!$K$11,Sammanställning!$E$9,-(Sammanställning!$J$11*Sammanställning!$K$33))+
PV(B354-Sammanställning!$K$10,Sammanställning!$E$9,-(Sammanställning!$J$10*Sammanställning!$K$34))</f>
        <v>0</v>
      </c>
      <c r="E354" s="100">
        <f>PV((B354-Sammanställning!$K$12),Sammanställning!$E$9,-Sammanställning!$K$40)+
PV((B354-Sammanställning!$K$12),Sammanställning!$E$9,-Sammanställning!$K$41)</f>
        <v>0</v>
      </c>
      <c r="F354" s="100">
        <f>PV(B354,Sammanställning!$E$9,,-Sammanställning!$K$46)</f>
        <v>0</v>
      </c>
      <c r="G354" s="100">
        <f>PV(B354,Sammanställning!$E$9,,-Sammanställning!$K$51)</f>
        <v>0</v>
      </c>
      <c r="H354" s="100">
        <f t="shared" si="101"/>
        <v>0</v>
      </c>
      <c r="I354" s="100"/>
      <c r="J354" s="100"/>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row>
    <row r="355" spans="1:62" ht="13.8" x14ac:dyDescent="0.3">
      <c r="A355" s="4"/>
      <c r="B355" s="105">
        <v>7.0000000000000007E-2</v>
      </c>
      <c r="C355" s="100">
        <f>Sammanställning!$K$25</f>
        <v>0</v>
      </c>
      <c r="D355" s="100">
        <f>PV(B355-Sammanställning!$K$9,Sammanställning!$E$9,-(Sammanställning!$J$9*Sammanställning!$K$30))+
PV(B355-Sammanställning!$K$11,Sammanställning!$E$9,-(Sammanställning!$J$11*Sammanställning!$K$31))+
PV(B355-Sammanställning!$K$11,Sammanställning!$E$9,-(Sammanställning!$J$11*Sammanställning!$K$32))+
PV(B355-Sammanställning!$K$11,Sammanställning!$E$9,-(Sammanställning!$J$11*Sammanställning!$K$33))+
PV(B355-Sammanställning!$K$10,Sammanställning!$E$9,-(Sammanställning!$J$10*Sammanställning!$K$34))</f>
        <v>0</v>
      </c>
      <c r="E355" s="100">
        <f>PV((B355-Sammanställning!$K$12),Sammanställning!$E$9,-Sammanställning!$K$40)+
PV((B355-Sammanställning!$K$12),Sammanställning!$E$9,-Sammanställning!$K$41)</f>
        <v>0</v>
      </c>
      <c r="F355" s="100">
        <f>PV(B355,Sammanställning!$E$9,,-Sammanställning!$K$46)</f>
        <v>0</v>
      </c>
      <c r="G355" s="100">
        <f>PV(B355,Sammanställning!$E$9,,-Sammanställning!$K$51)</f>
        <v>0</v>
      </c>
      <c r="H355" s="100">
        <f t="shared" si="101"/>
        <v>0</v>
      </c>
      <c r="I355" s="100"/>
      <c r="J355" s="109"/>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row>
    <row r="356" spans="1:62" ht="13.8" x14ac:dyDescent="0.3">
      <c r="A356" s="4"/>
      <c r="B356" s="105">
        <v>0.08</v>
      </c>
      <c r="C356" s="100">
        <f>Sammanställning!$K$25</f>
        <v>0</v>
      </c>
      <c r="D356" s="100">
        <f>PV(B356-Sammanställning!$K$9,Sammanställning!$E$9,-(Sammanställning!$J$9*Sammanställning!$K$30))+
PV(B356-Sammanställning!$K$11,Sammanställning!$E$9,-(Sammanställning!$J$11*Sammanställning!$K$31))+
PV(B356-Sammanställning!$K$11,Sammanställning!$E$9,-(Sammanställning!$J$11*Sammanställning!$K$32))+
PV(B356-Sammanställning!$K$11,Sammanställning!$E$9,-(Sammanställning!$J$11*Sammanställning!$K$33))+
PV(B356-Sammanställning!$K$10,Sammanställning!$E$9,-(Sammanställning!$J$10*Sammanställning!$K$34))</f>
        <v>0</v>
      </c>
      <c r="E356" s="100">
        <f>PV((B356-Sammanställning!$K$12),Sammanställning!$E$9,-Sammanställning!$K$40)+
PV((B356-Sammanställning!$K$12),Sammanställning!$E$9,-Sammanställning!$K$41)</f>
        <v>0</v>
      </c>
      <c r="F356" s="100">
        <f>PV(B356,Sammanställning!$E$9,,-Sammanställning!$K$46)</f>
        <v>0</v>
      </c>
      <c r="G356" s="100">
        <f>PV(B356,Sammanställning!$E$9,,-Sammanställning!$K$51)</f>
        <v>0</v>
      </c>
      <c r="H356" s="100">
        <f t="shared" si="101"/>
        <v>0</v>
      </c>
      <c r="I356" s="100"/>
      <c r="J356" s="100"/>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row>
    <row r="357" spans="1:62" ht="13.8" x14ac:dyDescent="0.3">
      <c r="A357" s="4"/>
      <c r="B357" s="105">
        <v>0.09</v>
      </c>
      <c r="C357" s="100">
        <f>Sammanställning!$K$25</f>
        <v>0</v>
      </c>
      <c r="D357" s="100">
        <f>PV(B357-Sammanställning!$K$9,Sammanställning!$E$9,-(Sammanställning!$J$9*Sammanställning!$K$30))+
PV(B357-Sammanställning!$K$11,Sammanställning!$E$9,-(Sammanställning!$J$11*Sammanställning!$K$31))+
PV(B357-Sammanställning!$K$11,Sammanställning!$E$9,-(Sammanställning!$J$11*Sammanställning!$K$32))+
PV(B357-Sammanställning!$K$11,Sammanställning!$E$9,-(Sammanställning!$J$11*Sammanställning!$K$33))+
PV(B357-Sammanställning!$K$10,Sammanställning!$E$9,-(Sammanställning!$J$10*Sammanställning!$K$34))</f>
        <v>0</v>
      </c>
      <c r="E357" s="100">
        <f>PV((B357-Sammanställning!$K$12),Sammanställning!$E$9,-Sammanställning!$K$40)+
PV((B357-Sammanställning!$K$12),Sammanställning!$E$9,-Sammanställning!$K$41)</f>
        <v>0</v>
      </c>
      <c r="F357" s="100">
        <f>PV(B357,Sammanställning!$E$9,,-Sammanställning!$K$46)</f>
        <v>0</v>
      </c>
      <c r="G357" s="100">
        <f>PV(B357,Sammanställning!$E$9,,-Sammanställning!$K$51)</f>
        <v>0</v>
      </c>
      <c r="H357" s="100">
        <f t="shared" si="101"/>
        <v>0</v>
      </c>
      <c r="I357" s="100"/>
      <c r="J357" s="100"/>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row>
    <row r="358" spans="1:62" ht="13.8" x14ac:dyDescent="0.3">
      <c r="A358" s="4"/>
      <c r="B358" s="105">
        <v>0.1</v>
      </c>
      <c r="C358" s="100">
        <f>Sammanställning!$K$25</f>
        <v>0</v>
      </c>
      <c r="D358" s="100">
        <f>PV(B358-Sammanställning!$K$9,Sammanställning!$E$9,-(Sammanställning!$J$9*Sammanställning!$K$30))+
PV(B358-Sammanställning!$K$11,Sammanställning!$E$9,-(Sammanställning!$J$11*Sammanställning!$K$31))+
PV(B358-Sammanställning!$K$11,Sammanställning!$E$9,-(Sammanställning!$J$11*Sammanställning!$K$32))+
PV(B358-Sammanställning!$K$11,Sammanställning!$E$9,-(Sammanställning!$J$11*Sammanställning!$K$33))+
PV(B358-Sammanställning!$K$10,Sammanställning!$E$9,-(Sammanställning!$J$10*Sammanställning!$K$34))</f>
        <v>0</v>
      </c>
      <c r="E358" s="100">
        <f>PV((B358-Sammanställning!$K$12),Sammanställning!$E$9,-Sammanställning!$K$40)+
PV((B358-Sammanställning!$K$12),Sammanställning!$E$9,-Sammanställning!$K$41)</f>
        <v>0</v>
      </c>
      <c r="F358" s="100">
        <f>PV(B358,Sammanställning!$E$9,,-Sammanställning!$K$46)</f>
        <v>0</v>
      </c>
      <c r="G358" s="100">
        <f>PV(B358,Sammanställning!$E$9,,-Sammanställning!$K$51)</f>
        <v>0</v>
      </c>
      <c r="H358" s="100">
        <f t="shared" si="101"/>
        <v>0</v>
      </c>
      <c r="I358" s="100"/>
      <c r="J358" s="100"/>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row>
    <row r="359" spans="1:62" ht="13.8" x14ac:dyDescent="0.3">
      <c r="A359" s="4"/>
      <c r="B359" s="105">
        <v>0.11</v>
      </c>
      <c r="C359" s="100">
        <f>Sammanställning!$K$25</f>
        <v>0</v>
      </c>
      <c r="D359" s="100">
        <f>PV(B359-Sammanställning!$K$9,Sammanställning!$E$9,-(Sammanställning!$J$9*Sammanställning!$K$30))+
PV(B359-Sammanställning!$K$11,Sammanställning!$E$9,-(Sammanställning!$J$11*Sammanställning!$K$31))+
PV(B359-Sammanställning!$K$11,Sammanställning!$E$9,-(Sammanställning!$J$11*Sammanställning!$K$32))+
PV(B359-Sammanställning!$K$11,Sammanställning!$E$9,-(Sammanställning!$J$11*Sammanställning!$K$33))+
PV(B359-Sammanställning!$K$10,Sammanställning!$E$9,-(Sammanställning!$J$10*Sammanställning!$K$34))</f>
        <v>0</v>
      </c>
      <c r="E359" s="100">
        <f>PV((B359-Sammanställning!$K$12),Sammanställning!$E$9,-Sammanställning!$K$40)+
PV((B359-Sammanställning!$K$12),Sammanställning!$E$9,-Sammanställning!$K$41)</f>
        <v>0</v>
      </c>
      <c r="F359" s="100">
        <f>PV(B359,Sammanställning!$E$9,,-Sammanställning!$K$46)</f>
        <v>0</v>
      </c>
      <c r="G359" s="100">
        <f>PV(B359,Sammanställning!$E$9,,-Sammanställning!$K$51)</f>
        <v>0</v>
      </c>
      <c r="H359" s="100">
        <f t="shared" ref="H359:H363" si="102">SUM(C359:F359)-G359</f>
        <v>0</v>
      </c>
      <c r="I359" s="100"/>
      <c r="J359" s="100"/>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row>
    <row r="360" spans="1:62" ht="13.8" x14ac:dyDescent="0.3">
      <c r="A360" s="4"/>
      <c r="B360" s="105">
        <v>0.12</v>
      </c>
      <c r="C360" s="100">
        <f>Sammanställning!$K$25</f>
        <v>0</v>
      </c>
      <c r="D360" s="100">
        <f>PV(B360-Sammanställning!$K$9,Sammanställning!$E$9,-(Sammanställning!$J$9*Sammanställning!$K$30))+
PV(B360-Sammanställning!$K$11,Sammanställning!$E$9,-(Sammanställning!$J$11*Sammanställning!$K$31))+
PV(B360-Sammanställning!$K$11,Sammanställning!$E$9,-(Sammanställning!$J$11*Sammanställning!$K$32))+
PV(B360-Sammanställning!$K$11,Sammanställning!$E$9,-(Sammanställning!$J$11*Sammanställning!$K$33))+
PV(B360-Sammanställning!$K$10,Sammanställning!$E$9,-(Sammanställning!$J$10*Sammanställning!$K$34))</f>
        <v>0</v>
      </c>
      <c r="E360" s="100">
        <f>PV((B360-Sammanställning!$K$12),Sammanställning!$E$9,-Sammanställning!$K$40)+
PV((B360-Sammanställning!$K$12),Sammanställning!$E$9,-Sammanställning!$K$41)</f>
        <v>0</v>
      </c>
      <c r="F360" s="100">
        <f>PV(B360,Sammanställning!$E$9,,-Sammanställning!$K$46)</f>
        <v>0</v>
      </c>
      <c r="G360" s="100">
        <f>PV(B360,Sammanställning!$E$9,,-Sammanställning!$K$51)</f>
        <v>0</v>
      </c>
      <c r="H360" s="100">
        <f t="shared" si="102"/>
        <v>0</v>
      </c>
      <c r="I360" s="100"/>
      <c r="J360" s="100"/>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row>
    <row r="361" spans="1:62" ht="13.8" x14ac:dyDescent="0.3">
      <c r="A361" s="4"/>
      <c r="B361" s="105">
        <v>0.13</v>
      </c>
      <c r="C361" s="100">
        <f>Sammanställning!$K$25</f>
        <v>0</v>
      </c>
      <c r="D361" s="100">
        <f>PV(B361-Sammanställning!$K$9,Sammanställning!$E$9,-(Sammanställning!$J$9*Sammanställning!$K$30))+
PV(B361-Sammanställning!$K$11,Sammanställning!$E$9,-(Sammanställning!$J$11*Sammanställning!$K$31))+
PV(B361-Sammanställning!$K$11,Sammanställning!$E$9,-(Sammanställning!$J$11*Sammanställning!$K$32))+
PV(B361-Sammanställning!$K$11,Sammanställning!$E$9,-(Sammanställning!$J$11*Sammanställning!$K$33))+
PV(B361-Sammanställning!$K$10,Sammanställning!$E$9,-(Sammanställning!$J$10*Sammanställning!$K$34))</f>
        <v>0</v>
      </c>
      <c r="E361" s="100">
        <f>PV((B361-Sammanställning!$K$12),Sammanställning!$E$9,-Sammanställning!$K$40)+
PV((B361-Sammanställning!$K$12),Sammanställning!$E$9,-Sammanställning!$K$41)</f>
        <v>0</v>
      </c>
      <c r="F361" s="100">
        <f>PV(B361,Sammanställning!$E$9,,-Sammanställning!$K$46)</f>
        <v>0</v>
      </c>
      <c r="G361" s="100">
        <f>PV(B361,Sammanställning!$E$9,,-Sammanställning!$K$51)</f>
        <v>0</v>
      </c>
      <c r="H361" s="100">
        <f t="shared" si="102"/>
        <v>0</v>
      </c>
      <c r="I361" s="100"/>
      <c r="J361" s="100"/>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row>
    <row r="362" spans="1:62" ht="13.8" x14ac:dyDescent="0.3">
      <c r="A362" s="4"/>
      <c r="B362" s="105">
        <v>0.14000000000000001</v>
      </c>
      <c r="C362" s="100">
        <f>Sammanställning!$K$25</f>
        <v>0</v>
      </c>
      <c r="D362" s="100">
        <f>PV(B362-Sammanställning!$K$9,Sammanställning!$E$9,-(Sammanställning!$J$9*Sammanställning!$K$30))+
PV(B362-Sammanställning!$K$11,Sammanställning!$E$9,-(Sammanställning!$J$11*Sammanställning!$K$31))+
PV(B362-Sammanställning!$K$11,Sammanställning!$E$9,-(Sammanställning!$J$11*Sammanställning!$K$32))+
PV(B362-Sammanställning!$K$11,Sammanställning!$E$9,-(Sammanställning!$J$11*Sammanställning!$K$33))+
PV(B362-Sammanställning!$K$10,Sammanställning!$E$9,-(Sammanställning!$J$10*Sammanställning!$K$34))</f>
        <v>0</v>
      </c>
      <c r="E362" s="100">
        <f>PV((B362-Sammanställning!$K$12),Sammanställning!$E$9,-Sammanställning!$K$40)+
PV((B362-Sammanställning!$K$12),Sammanställning!$E$9,-Sammanställning!$K$41)</f>
        <v>0</v>
      </c>
      <c r="F362" s="100">
        <f>PV(B362,Sammanställning!$E$9,,-Sammanställning!$K$46)</f>
        <v>0</v>
      </c>
      <c r="G362" s="100">
        <f>PV(B362,Sammanställning!$E$9,,-Sammanställning!$K$51)</f>
        <v>0</v>
      </c>
      <c r="H362" s="100">
        <f t="shared" si="102"/>
        <v>0</v>
      </c>
      <c r="I362" s="100"/>
      <c r="J362" s="100"/>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row>
    <row r="363" spans="1:62" ht="13.8" x14ac:dyDescent="0.3">
      <c r="A363" s="4"/>
      <c r="B363" s="105">
        <v>0.15</v>
      </c>
      <c r="C363" s="100">
        <f>Sammanställning!$K$25</f>
        <v>0</v>
      </c>
      <c r="D363" s="100">
        <f>PV(B363-Sammanställning!$K$9,Sammanställning!$E$9,-(Sammanställning!$J$9*Sammanställning!$K$30))+
PV(B363-Sammanställning!$K$11,Sammanställning!$E$9,-(Sammanställning!$J$11*Sammanställning!$K$31))+
PV(B363-Sammanställning!$K$11,Sammanställning!$E$9,-(Sammanställning!$J$11*Sammanställning!$K$32))+
PV(B363-Sammanställning!$K$11,Sammanställning!$E$9,-(Sammanställning!$J$11*Sammanställning!$K$33))+
PV(B363-Sammanställning!$K$10,Sammanställning!$E$9,-(Sammanställning!$J$10*Sammanställning!$K$34))</f>
        <v>0</v>
      </c>
      <c r="E363" s="100">
        <f>PV((B363-Sammanställning!$K$12),Sammanställning!$E$9,-Sammanställning!$K$40)+
PV((B363-Sammanställning!$K$12),Sammanställning!$E$9,-Sammanställning!$K$41)</f>
        <v>0</v>
      </c>
      <c r="F363" s="100">
        <f>PV(B363,Sammanställning!$E$9,,-Sammanställning!$K$46)</f>
        <v>0</v>
      </c>
      <c r="G363" s="100">
        <f>PV(B363,Sammanställning!$E$9,,-Sammanställning!$K$51)</f>
        <v>0</v>
      </c>
      <c r="H363" s="100">
        <f t="shared" si="102"/>
        <v>0</v>
      </c>
      <c r="I363" s="100"/>
      <c r="J363" s="100"/>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row>
    <row r="364" spans="1:62" ht="13.8" x14ac:dyDescent="0.3">
      <c r="A364" s="4"/>
      <c r="B364" s="4"/>
      <c r="C364" s="4"/>
      <c r="D364" s="4"/>
      <c r="E364" s="4"/>
      <c r="F364" s="4"/>
      <c r="G364" s="4"/>
      <c r="H364" s="4"/>
      <c r="I364" s="4"/>
      <c r="J364" s="100"/>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row>
    <row r="365" spans="1:62" ht="13.8" x14ac:dyDescent="0.3">
      <c r="A365" s="4"/>
      <c r="B365" s="4"/>
      <c r="C365" s="4"/>
      <c r="D365" s="4"/>
      <c r="E365" s="4"/>
      <c r="F365" s="4"/>
      <c r="G365" s="4"/>
      <c r="H365" s="4"/>
      <c r="I365" s="4"/>
      <c r="J365" s="100"/>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row>
    <row r="366" spans="1:62" ht="13.8" x14ac:dyDescent="0.3">
      <c r="A366" s="4"/>
      <c r="B366" s="4"/>
      <c r="C366" s="4"/>
      <c r="D366" s="4"/>
      <c r="E366" s="4"/>
      <c r="F366" s="4"/>
      <c r="G366" s="4"/>
      <c r="H366" s="4"/>
      <c r="I366" s="4"/>
      <c r="J366" s="100"/>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row>
    <row r="367" spans="1:62" ht="13.8" x14ac:dyDescent="0.3">
      <c r="A367" s="4"/>
      <c r="B367" s="4"/>
      <c r="C367" s="4"/>
      <c r="D367" s="4"/>
      <c r="E367" s="4"/>
      <c r="F367" s="4"/>
      <c r="G367" s="4"/>
      <c r="H367" s="4"/>
      <c r="I367" s="4"/>
      <c r="J367" s="100"/>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row>
    <row r="368" spans="1:62" ht="13.8"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row>
    <row r="369" spans="1:62" ht="13.8"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row>
    <row r="370" spans="1:62" ht="13.8"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row>
    <row r="371" spans="1:62" ht="13.8"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row>
    <row r="372" spans="1:62" ht="13.8"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row>
    <row r="373" spans="1:62" ht="13.8"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c r="BC373" s="4"/>
      <c r="BD373" s="4"/>
      <c r="BE373" s="4"/>
      <c r="BF373" s="4"/>
      <c r="BG373" s="4"/>
      <c r="BH373" s="4"/>
      <c r="BI373" s="4"/>
      <c r="BJ373" s="4"/>
    </row>
    <row r="374" spans="1:62" ht="13.8"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c r="BC374" s="4"/>
      <c r="BD374" s="4"/>
      <c r="BE374" s="4"/>
      <c r="BF374" s="4"/>
      <c r="BG374" s="4"/>
      <c r="BH374" s="4"/>
      <c r="BI374" s="4"/>
      <c r="BJ374" s="4"/>
    </row>
    <row r="375" spans="1:62" ht="13.8"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c r="BF375" s="4"/>
      <c r="BG375" s="4"/>
      <c r="BH375" s="4"/>
      <c r="BI375" s="4"/>
      <c r="BJ375" s="4"/>
    </row>
    <row r="376" spans="1:62" ht="13.8"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c r="BF376" s="4"/>
      <c r="BG376" s="4"/>
      <c r="BH376" s="4"/>
      <c r="BI376" s="4"/>
      <c r="BJ376" s="4"/>
    </row>
    <row r="377" spans="1:62" ht="13.8" x14ac:dyDescent="0.3">
      <c r="A377" s="95"/>
      <c r="B377" s="4"/>
      <c r="C377" s="4"/>
      <c r="D377" s="105"/>
      <c r="E377" s="105"/>
      <c r="F377" s="105"/>
      <c r="G377" s="105"/>
      <c r="H377" s="105"/>
      <c r="I377" s="105"/>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c r="BF377" s="4"/>
      <c r="BG377" s="4"/>
      <c r="BH377" s="4"/>
      <c r="BI377" s="4"/>
      <c r="BJ377" s="4"/>
    </row>
    <row r="378" spans="1:62" ht="13.8"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c r="BC378" s="4"/>
      <c r="BD378" s="4"/>
      <c r="BE378" s="4"/>
      <c r="BF378" s="4"/>
      <c r="BG378" s="4"/>
      <c r="BH378" s="4"/>
      <c r="BI378" s="4"/>
      <c r="BJ378" s="4"/>
    </row>
    <row r="379" spans="1:62" ht="13.8" x14ac:dyDescent="0.3">
      <c r="A379" s="4"/>
      <c r="B379" s="4"/>
      <c r="C379" s="106"/>
      <c r="D379" s="106"/>
      <c r="E379" s="106"/>
      <c r="F379" s="107"/>
      <c r="G379" s="106"/>
      <c r="H379" s="106"/>
      <c r="I379" s="106"/>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c r="BF379" s="4"/>
      <c r="BG379" s="4"/>
      <c r="BH379" s="4"/>
      <c r="BI379" s="4"/>
      <c r="BJ379" s="4"/>
    </row>
    <row r="380" spans="1:62" ht="13.8" x14ac:dyDescent="0.3">
      <c r="A380" s="4"/>
      <c r="B380" s="105"/>
      <c r="C380" s="100"/>
      <c r="D380" s="100"/>
      <c r="E380" s="100"/>
      <c r="F380" s="100"/>
      <c r="G380" s="100"/>
      <c r="H380" s="100"/>
      <c r="I380" s="100"/>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c r="BF380" s="4"/>
      <c r="BG380" s="4"/>
      <c r="BH380" s="4"/>
      <c r="BI380" s="4"/>
      <c r="BJ380" s="4"/>
    </row>
    <row r="381" spans="1:62" ht="13.8" x14ac:dyDescent="0.3">
      <c r="A381" s="4"/>
      <c r="B381" s="105"/>
      <c r="C381" s="100"/>
      <c r="D381" s="100"/>
      <c r="E381" s="100"/>
      <c r="F381" s="100"/>
      <c r="G381" s="100"/>
      <c r="H381" s="100"/>
      <c r="I381" s="100"/>
      <c r="J381" s="105"/>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c r="BF381" s="4"/>
      <c r="BG381" s="4"/>
      <c r="BH381" s="4"/>
      <c r="BI381" s="4"/>
      <c r="BJ381" s="4"/>
    </row>
    <row r="382" spans="1:62" ht="13.8"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c r="BF382" s="4"/>
      <c r="BG382" s="4"/>
      <c r="BH382" s="4"/>
      <c r="BI382" s="4"/>
      <c r="BJ382" s="4"/>
    </row>
    <row r="383" spans="1:62" ht="13.8" x14ac:dyDescent="0.3">
      <c r="A383" s="4"/>
      <c r="B383" s="4"/>
      <c r="C383" s="4"/>
      <c r="D383" s="4"/>
      <c r="E383" s="4"/>
      <c r="F383" s="4"/>
      <c r="G383" s="4"/>
      <c r="H383" s="4"/>
      <c r="I383" s="4"/>
      <c r="J383" s="106"/>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c r="BF383" s="4"/>
      <c r="BG383" s="4"/>
      <c r="BH383" s="4"/>
      <c r="BI383" s="4"/>
      <c r="BJ383" s="4"/>
    </row>
    <row r="384" spans="1:62" ht="13.8" x14ac:dyDescent="0.3">
      <c r="A384" s="4"/>
      <c r="B384" s="4"/>
      <c r="C384" s="4"/>
      <c r="D384" s="4"/>
      <c r="E384" s="4"/>
      <c r="F384" s="4"/>
      <c r="G384" s="4"/>
      <c r="H384" s="4"/>
      <c r="I384" s="4"/>
      <c r="J384" s="100"/>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c r="BF384" s="4"/>
      <c r="BG384" s="4"/>
      <c r="BH384" s="4"/>
      <c r="BI384" s="4"/>
      <c r="BJ384" s="4"/>
    </row>
    <row r="385" spans="1:62" ht="13.8" x14ac:dyDescent="0.3">
      <c r="A385" s="4"/>
      <c r="B385" s="4"/>
      <c r="C385" s="4"/>
      <c r="D385" s="4"/>
      <c r="E385" s="4"/>
      <c r="F385" s="4"/>
      <c r="G385" s="4"/>
      <c r="H385" s="4"/>
      <c r="I385" s="4"/>
      <c r="J385" s="100"/>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c r="BC385" s="4"/>
      <c r="BD385" s="4"/>
      <c r="BE385" s="4"/>
      <c r="BF385" s="4"/>
      <c r="BG385" s="4"/>
      <c r="BH385" s="4"/>
      <c r="BI385" s="4"/>
      <c r="BJ385" s="4"/>
    </row>
  </sheetData>
  <sheetProtection sheet="1" objects="1" scenarios="1"/>
  <pageMargins left="0.70866141732283472" right="0.70866141732283472" top="0.74803149606299213" bottom="0.74803149606299213" header="0.31496062992125984" footer="0.31496062992125984"/>
  <pageSetup paperSize="9" scale="75" firstPageNumber="0" orientation="portrait" horizontalDpi="300" verticalDpi="300" r:id="rId1"/>
  <headerFooter>
    <oddFooter>&amp;R&amp;G&amp;LMall reviderad: 2026-03-25
Hantering av personuppgifter, se Locum.se</oddFooter>
  </headerFooter>
  <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A1CE6-BEE9-42F0-B1BC-A1883DF96085}">
  <sheetPr codeName="Blad2"/>
  <dimension ref="A1:J33"/>
  <sheetViews>
    <sheetView zoomScaleNormal="100" workbookViewId="0">
      <selection activeCell="A30" sqref="A30"/>
    </sheetView>
  </sheetViews>
  <sheetFormatPr defaultColWidth="9.109375" defaultRowHeight="13.2" x14ac:dyDescent="0.25"/>
  <cols>
    <col min="1" max="1" width="19.33203125" bestFit="1" customWidth="1"/>
    <col min="4" max="4" width="19.44140625" bestFit="1" customWidth="1"/>
    <col min="5" max="5" width="9.44140625" bestFit="1" customWidth="1"/>
    <col min="7" max="7" width="41.109375" bestFit="1" customWidth="1"/>
  </cols>
  <sheetData>
    <row r="1" spans="1:10" ht="13.8" x14ac:dyDescent="0.3">
      <c r="A1" s="114" t="s">
        <v>51</v>
      </c>
      <c r="B1" s="114" t="s">
        <v>70</v>
      </c>
      <c r="C1" s="95"/>
      <c r="D1" s="115" t="s">
        <v>52</v>
      </c>
      <c r="E1" s="115" t="s">
        <v>70</v>
      </c>
      <c r="F1" s="95"/>
      <c r="G1" s="116" t="s">
        <v>53</v>
      </c>
      <c r="H1" s="116" t="s">
        <v>70</v>
      </c>
      <c r="I1" s="116" t="s">
        <v>108</v>
      </c>
      <c r="J1" s="117"/>
    </row>
    <row r="2" spans="1:10" ht="13.8" x14ac:dyDescent="0.3">
      <c r="A2" s="118" t="s">
        <v>79</v>
      </c>
      <c r="B2" s="118">
        <v>1018</v>
      </c>
      <c r="C2" s="119"/>
      <c r="D2" s="120" t="s">
        <v>110</v>
      </c>
      <c r="E2" s="120">
        <v>1118</v>
      </c>
      <c r="F2" s="119"/>
      <c r="G2" s="121" t="s">
        <v>79</v>
      </c>
      <c r="H2" s="122">
        <v>1260</v>
      </c>
      <c r="I2" s="123">
        <f>H2/1000</f>
        <v>1.26</v>
      </c>
      <c r="J2" s="117"/>
    </row>
    <row r="3" spans="1:10" ht="13.8" x14ac:dyDescent="0.3">
      <c r="A3" s="124" t="s">
        <v>86</v>
      </c>
      <c r="B3" s="118">
        <v>1074</v>
      </c>
      <c r="C3" s="119"/>
      <c r="D3" s="120" t="s">
        <v>125</v>
      </c>
      <c r="E3" s="120">
        <v>858</v>
      </c>
      <c r="F3" s="119"/>
      <c r="G3" s="125" t="s">
        <v>101</v>
      </c>
      <c r="H3" s="122">
        <v>1763.59</v>
      </c>
      <c r="I3" s="123">
        <f>H3/1000</f>
        <v>1.76359</v>
      </c>
      <c r="J3" s="117"/>
    </row>
    <row r="4" spans="1:10" ht="13.8" x14ac:dyDescent="0.3">
      <c r="A4" s="126" t="s">
        <v>126</v>
      </c>
      <c r="B4" s="127">
        <f>(20851310/22893)*1.06</f>
        <v>965.46492814397413</v>
      </c>
      <c r="C4" s="119"/>
      <c r="D4" s="120" t="s">
        <v>69</v>
      </c>
      <c r="E4" s="120">
        <v>1139</v>
      </c>
      <c r="F4" s="119"/>
      <c r="G4" s="125" t="s">
        <v>90</v>
      </c>
      <c r="H4" s="122">
        <v>1316.17</v>
      </c>
      <c r="I4" s="123">
        <f t="shared" ref="I4:I27" si="0">H4/1000</f>
        <v>1.3161700000000001</v>
      </c>
      <c r="J4" s="117"/>
    </row>
    <row r="5" spans="1:10" ht="13.8" x14ac:dyDescent="0.3">
      <c r="A5" s="124" t="s">
        <v>127</v>
      </c>
      <c r="B5" s="127">
        <v>889</v>
      </c>
      <c r="C5" s="119"/>
      <c r="D5" s="120" t="s">
        <v>68</v>
      </c>
      <c r="E5" s="120">
        <v>1049</v>
      </c>
      <c r="F5" s="119"/>
      <c r="G5" s="125" t="s">
        <v>87</v>
      </c>
      <c r="H5" s="122">
        <v>1297.3699999999999</v>
      </c>
      <c r="I5" s="123">
        <f t="shared" si="0"/>
        <v>1.2973699999999999</v>
      </c>
      <c r="J5" s="117"/>
    </row>
    <row r="6" spans="1:10" ht="13.8" x14ac:dyDescent="0.3">
      <c r="A6" s="124" t="s">
        <v>128</v>
      </c>
      <c r="B6" s="127">
        <f>2390618/1863.194</f>
        <v>1283.0751923846899</v>
      </c>
      <c r="C6" s="119"/>
      <c r="D6" s="120" t="s">
        <v>113</v>
      </c>
      <c r="E6" s="128">
        <v>1996.9682714767712</v>
      </c>
      <c r="F6" s="119"/>
      <c r="G6" s="125" t="s">
        <v>91</v>
      </c>
      <c r="H6" s="122">
        <v>1670.09</v>
      </c>
      <c r="I6" s="123">
        <f t="shared" si="0"/>
        <v>1.6700899999999999</v>
      </c>
      <c r="J6" s="117"/>
    </row>
    <row r="7" spans="1:10" ht="13.8" x14ac:dyDescent="0.3">
      <c r="A7" s="124" t="s">
        <v>72</v>
      </c>
      <c r="B7" s="118">
        <v>1121</v>
      </c>
      <c r="C7" s="119"/>
      <c r="D7" s="120" t="s">
        <v>67</v>
      </c>
      <c r="E7" s="120">
        <v>1234</v>
      </c>
      <c r="F7" s="119"/>
      <c r="G7" s="125" t="s">
        <v>102</v>
      </c>
      <c r="H7" s="122">
        <v>1462.24</v>
      </c>
      <c r="I7" s="123">
        <f t="shared" si="0"/>
        <v>1.46224</v>
      </c>
      <c r="J7" s="117"/>
    </row>
    <row r="8" spans="1:10" ht="13.8" x14ac:dyDescent="0.3">
      <c r="A8" s="124" t="s">
        <v>71</v>
      </c>
      <c r="B8" s="118">
        <v>1121</v>
      </c>
      <c r="C8" s="119"/>
      <c r="D8" s="120" t="s">
        <v>73</v>
      </c>
      <c r="E8" s="120">
        <v>416</v>
      </c>
      <c r="F8" s="119"/>
      <c r="G8" s="125" t="s">
        <v>103</v>
      </c>
      <c r="H8" s="122">
        <v>1350.66</v>
      </c>
      <c r="I8" s="123">
        <f t="shared" si="0"/>
        <v>1.35066</v>
      </c>
      <c r="J8" s="117"/>
    </row>
    <row r="9" spans="1:10" ht="13.8" x14ac:dyDescent="0.3">
      <c r="A9" s="124" t="s">
        <v>69</v>
      </c>
      <c r="B9" s="118">
        <v>1120</v>
      </c>
      <c r="C9" s="119"/>
      <c r="D9" s="4"/>
      <c r="E9" s="4"/>
      <c r="F9" s="119"/>
      <c r="G9" s="125" t="s">
        <v>104</v>
      </c>
      <c r="H9" s="122">
        <v>1242.02</v>
      </c>
      <c r="I9" s="123">
        <f t="shared" si="0"/>
        <v>1.2420199999999999</v>
      </c>
      <c r="J9" s="117"/>
    </row>
    <row r="10" spans="1:10" ht="13.8" x14ac:dyDescent="0.3">
      <c r="A10" s="126" t="s">
        <v>77</v>
      </c>
      <c r="B10" s="118">
        <v>1046</v>
      </c>
      <c r="C10" s="119"/>
      <c r="D10" s="4"/>
      <c r="E10" s="4"/>
      <c r="F10" s="4"/>
      <c r="G10" s="125" t="s">
        <v>105</v>
      </c>
      <c r="H10" s="122">
        <v>1577.61</v>
      </c>
      <c r="I10" s="123">
        <f t="shared" si="0"/>
        <v>1.57761</v>
      </c>
      <c r="J10" s="117"/>
    </row>
    <row r="11" spans="1:10" ht="13.8" x14ac:dyDescent="0.3">
      <c r="A11" s="124" t="s">
        <v>74</v>
      </c>
      <c r="B11" s="118">
        <v>1088</v>
      </c>
      <c r="C11" s="119"/>
      <c r="D11" s="4"/>
      <c r="E11" s="4"/>
      <c r="F11" s="4"/>
      <c r="G11" s="125" t="s">
        <v>88</v>
      </c>
      <c r="H11" s="122">
        <v>1302.53</v>
      </c>
      <c r="I11" s="123">
        <f t="shared" si="0"/>
        <v>1.30253</v>
      </c>
      <c r="J11" s="117"/>
    </row>
    <row r="12" spans="1:10" ht="13.8" x14ac:dyDescent="0.3">
      <c r="A12" s="124" t="s">
        <v>85</v>
      </c>
      <c r="B12" s="118">
        <v>1030</v>
      </c>
      <c r="C12" s="119"/>
      <c r="D12" s="4"/>
      <c r="E12" s="4"/>
      <c r="F12" s="4"/>
      <c r="G12" s="125" t="s">
        <v>69</v>
      </c>
      <c r="H12" s="122">
        <v>1638.72</v>
      </c>
      <c r="I12" s="123">
        <f t="shared" si="0"/>
        <v>1.63872</v>
      </c>
      <c r="J12" s="117"/>
    </row>
    <row r="13" spans="1:10" ht="13.8" x14ac:dyDescent="0.3">
      <c r="A13" s="124" t="s">
        <v>80</v>
      </c>
      <c r="B13" s="127">
        <f>(5525488/1571)*1.036</f>
        <v>3643.797306174411</v>
      </c>
      <c r="C13" s="119"/>
      <c r="D13" s="4"/>
      <c r="E13" s="4"/>
      <c r="F13" s="4"/>
      <c r="G13" s="125" t="s">
        <v>92</v>
      </c>
      <c r="H13" s="122">
        <v>1609.35</v>
      </c>
      <c r="I13" s="123">
        <f t="shared" si="0"/>
        <v>1.6093499999999998</v>
      </c>
      <c r="J13" s="117"/>
    </row>
    <row r="14" spans="1:10" ht="13.8" x14ac:dyDescent="0.3">
      <c r="A14" s="124" t="s">
        <v>76</v>
      </c>
      <c r="B14" s="118">
        <f>1160*1.05</f>
        <v>1218</v>
      </c>
      <c r="C14" s="119"/>
      <c r="D14" s="4"/>
      <c r="E14" s="4"/>
      <c r="F14" s="4"/>
      <c r="G14" s="125" t="s">
        <v>89</v>
      </c>
      <c r="H14" s="122">
        <v>1344.22</v>
      </c>
      <c r="I14" s="123">
        <f t="shared" si="0"/>
        <v>1.34422</v>
      </c>
      <c r="J14" s="117"/>
    </row>
    <row r="15" spans="1:10" ht="13.8" x14ac:dyDescent="0.3">
      <c r="A15" s="124" t="s">
        <v>68</v>
      </c>
      <c r="B15" s="118">
        <v>1063</v>
      </c>
      <c r="C15" s="119"/>
      <c r="D15" s="4"/>
      <c r="E15" s="4"/>
      <c r="F15" s="4"/>
      <c r="G15" s="125" t="s">
        <v>93</v>
      </c>
      <c r="H15" s="122">
        <v>1484.35</v>
      </c>
      <c r="I15" s="123">
        <f t="shared" si="0"/>
        <v>1.4843499999999998</v>
      </c>
      <c r="J15" s="117"/>
    </row>
    <row r="16" spans="1:10" ht="13.8" x14ac:dyDescent="0.3">
      <c r="A16" s="126" t="s">
        <v>78</v>
      </c>
      <c r="B16" s="118">
        <v>1136</v>
      </c>
      <c r="C16" s="119"/>
      <c r="D16" s="4"/>
      <c r="E16" s="4"/>
      <c r="F16" s="4"/>
      <c r="G16" s="125" t="s">
        <v>97</v>
      </c>
      <c r="H16" s="122">
        <v>1254.0899999999999</v>
      </c>
      <c r="I16" s="123">
        <f t="shared" si="0"/>
        <v>1.2540899999999999</v>
      </c>
      <c r="J16" s="117"/>
    </row>
    <row r="17" spans="1:10" ht="13.8" x14ac:dyDescent="0.3">
      <c r="A17" s="124" t="s">
        <v>75</v>
      </c>
      <c r="B17" s="118">
        <v>1140</v>
      </c>
      <c r="C17" s="119"/>
      <c r="D17" s="4"/>
      <c r="E17" s="4"/>
      <c r="F17" s="4"/>
      <c r="G17" s="125" t="s">
        <v>106</v>
      </c>
      <c r="H17" s="122">
        <v>1556.64</v>
      </c>
      <c r="I17" s="123">
        <f t="shared" si="0"/>
        <v>1.55664</v>
      </c>
      <c r="J17" s="117"/>
    </row>
    <row r="18" spans="1:10" ht="13.8" x14ac:dyDescent="0.3">
      <c r="A18" s="124" t="s">
        <v>113</v>
      </c>
      <c r="B18" s="118">
        <v>1420</v>
      </c>
      <c r="C18" s="119"/>
      <c r="D18" s="4"/>
      <c r="E18" s="4"/>
      <c r="F18" s="4"/>
      <c r="G18" s="125" t="s">
        <v>98</v>
      </c>
      <c r="H18" s="122">
        <v>1355.91</v>
      </c>
      <c r="I18" s="123">
        <f t="shared" si="0"/>
        <v>1.3559100000000002</v>
      </c>
      <c r="J18" s="117"/>
    </row>
    <row r="19" spans="1:10" ht="13.8" x14ac:dyDescent="0.3">
      <c r="A19" s="124" t="s">
        <v>67</v>
      </c>
      <c r="B19" s="118">
        <v>1064</v>
      </c>
      <c r="C19" s="119"/>
      <c r="D19" s="4"/>
      <c r="E19" s="4"/>
      <c r="F19" s="4"/>
      <c r="G19" s="125" t="s">
        <v>94</v>
      </c>
      <c r="H19" s="122">
        <v>1343.23</v>
      </c>
      <c r="I19" s="123">
        <f t="shared" si="0"/>
        <v>1.3432299999999999</v>
      </c>
      <c r="J19" s="117"/>
    </row>
    <row r="20" spans="1:10" ht="13.8" x14ac:dyDescent="0.3">
      <c r="A20" s="124" t="s">
        <v>129</v>
      </c>
      <c r="B20" s="127">
        <f>3448272/3361</f>
        <v>1025.9660815233563</v>
      </c>
      <c r="C20" s="4"/>
      <c r="D20" s="4"/>
      <c r="E20" s="4"/>
      <c r="F20" s="4"/>
      <c r="G20" s="125" t="s">
        <v>130</v>
      </c>
      <c r="H20" s="122">
        <v>1340.43</v>
      </c>
      <c r="I20" s="123">
        <f t="shared" si="0"/>
        <v>1.34043</v>
      </c>
      <c r="J20" s="117"/>
    </row>
    <row r="21" spans="1:10" ht="13.8" x14ac:dyDescent="0.3">
      <c r="A21" s="124" t="s">
        <v>73</v>
      </c>
      <c r="B21" s="118">
        <v>1052</v>
      </c>
      <c r="C21" s="4"/>
      <c r="D21" s="4"/>
      <c r="E21" s="4"/>
      <c r="F21" s="4"/>
      <c r="G21" s="125" t="s">
        <v>109</v>
      </c>
      <c r="H21" s="122">
        <v>1652.1</v>
      </c>
      <c r="I21" s="123">
        <f t="shared" si="0"/>
        <v>1.6520999999999999</v>
      </c>
      <c r="J21" s="117"/>
    </row>
    <row r="22" spans="1:10" ht="13.8" x14ac:dyDescent="0.3">
      <c r="A22" s="4"/>
      <c r="B22" s="4"/>
      <c r="C22" s="4"/>
      <c r="D22" s="4"/>
      <c r="E22" s="4"/>
      <c r="F22" s="4"/>
      <c r="G22" s="125" t="s">
        <v>95</v>
      </c>
      <c r="H22" s="122">
        <v>1615.36</v>
      </c>
      <c r="I22" s="123">
        <f t="shared" si="0"/>
        <v>1.6153599999999999</v>
      </c>
      <c r="J22" s="117"/>
    </row>
    <row r="23" spans="1:10" ht="13.8" x14ac:dyDescent="0.3">
      <c r="A23" s="4"/>
      <c r="B23" s="4"/>
      <c r="C23" s="4"/>
      <c r="D23" s="4"/>
      <c r="E23" s="4"/>
      <c r="F23" s="4"/>
      <c r="G23" s="125" t="s">
        <v>99</v>
      </c>
      <c r="H23" s="122">
        <v>1270.44</v>
      </c>
      <c r="I23" s="123">
        <f t="shared" si="0"/>
        <v>1.27044</v>
      </c>
      <c r="J23" s="117"/>
    </row>
    <row r="24" spans="1:10" ht="13.8" x14ac:dyDescent="0.3">
      <c r="A24" s="4"/>
      <c r="B24" s="4"/>
      <c r="C24" s="4"/>
      <c r="D24" s="4"/>
      <c r="E24" s="4"/>
      <c r="F24" s="4"/>
      <c r="G24" s="125" t="s">
        <v>107</v>
      </c>
      <c r="H24" s="122">
        <v>1188.03</v>
      </c>
      <c r="I24" s="123">
        <f t="shared" si="0"/>
        <v>1.1880299999999999</v>
      </c>
      <c r="J24" s="117"/>
    </row>
    <row r="25" spans="1:10" ht="13.8" x14ac:dyDescent="0.3">
      <c r="A25" s="4"/>
      <c r="B25" s="4"/>
      <c r="C25" s="4"/>
      <c r="D25" s="4"/>
      <c r="E25" s="4"/>
      <c r="F25" s="4"/>
      <c r="G25" s="125" t="s">
        <v>131</v>
      </c>
      <c r="H25" s="122">
        <v>1339.51</v>
      </c>
      <c r="I25" s="123">
        <f t="shared" si="0"/>
        <v>1.33951</v>
      </c>
      <c r="J25" s="117"/>
    </row>
    <row r="26" spans="1:10" ht="13.8" x14ac:dyDescent="0.3">
      <c r="A26" s="4"/>
      <c r="B26" s="4"/>
      <c r="C26" s="4"/>
      <c r="D26" s="4"/>
      <c r="E26" s="4"/>
      <c r="F26" s="4"/>
      <c r="G26" s="125" t="s">
        <v>100</v>
      </c>
      <c r="H26" s="122">
        <v>1175.75</v>
      </c>
      <c r="I26" s="123">
        <f t="shared" si="0"/>
        <v>1.1757500000000001</v>
      </c>
      <c r="J26" s="117"/>
    </row>
    <row r="27" spans="1:10" ht="13.8" x14ac:dyDescent="0.3">
      <c r="A27" s="4"/>
      <c r="B27" s="4"/>
      <c r="C27" s="4"/>
      <c r="D27" s="4"/>
      <c r="E27" s="4"/>
      <c r="F27" s="4"/>
      <c r="G27" s="125" t="s">
        <v>96</v>
      </c>
      <c r="H27" s="122">
        <v>1518.04</v>
      </c>
      <c r="I27" s="123">
        <f t="shared" si="0"/>
        <v>1.5180400000000001</v>
      </c>
      <c r="J27" s="117"/>
    </row>
    <row r="28" spans="1:10" ht="13.8" x14ac:dyDescent="0.3">
      <c r="A28" s="4"/>
      <c r="B28" s="4"/>
      <c r="C28" s="4"/>
      <c r="D28" s="4"/>
      <c r="E28" s="4"/>
      <c r="F28" s="4"/>
      <c r="G28" s="4"/>
      <c r="H28" s="4"/>
      <c r="I28" s="4"/>
      <c r="J28" s="117"/>
    </row>
    <row r="29" spans="1:10" ht="13.8" x14ac:dyDescent="0.3">
      <c r="A29" s="4"/>
      <c r="B29" s="4"/>
      <c r="C29" s="4"/>
      <c r="D29" s="4"/>
      <c r="E29" s="4"/>
      <c r="F29" s="4"/>
      <c r="G29" s="4"/>
      <c r="H29" s="4"/>
      <c r="I29" s="4"/>
      <c r="J29" s="117"/>
    </row>
    <row r="30" spans="1:10" ht="13.8" x14ac:dyDescent="0.3">
      <c r="A30" s="4"/>
      <c r="B30" s="4"/>
      <c r="C30" s="4"/>
      <c r="D30" s="4"/>
      <c r="E30" s="4"/>
      <c r="F30" s="4"/>
      <c r="G30" s="4"/>
      <c r="H30" s="4"/>
      <c r="I30" s="4"/>
      <c r="J30" s="117"/>
    </row>
    <row r="31" spans="1:10" ht="13.8" x14ac:dyDescent="0.3">
      <c r="A31" s="4"/>
      <c r="B31" s="4"/>
      <c r="C31" s="4"/>
      <c r="D31" s="4"/>
      <c r="E31" s="4"/>
      <c r="F31" s="4"/>
      <c r="G31" s="4"/>
      <c r="H31" s="4"/>
      <c r="I31" s="4"/>
      <c r="J31" s="117"/>
    </row>
    <row r="32" spans="1:10" ht="13.8" x14ac:dyDescent="0.3">
      <c r="A32" s="4"/>
      <c r="B32" s="4"/>
      <c r="C32" s="4"/>
      <c r="D32" s="4"/>
      <c r="E32" s="4"/>
      <c r="F32" s="4"/>
      <c r="G32" s="4"/>
      <c r="H32" s="4"/>
      <c r="I32" s="4"/>
      <c r="J32" s="117"/>
    </row>
    <row r="33" spans="1:10" ht="13.8" x14ac:dyDescent="0.3">
      <c r="A33" s="129" t="s">
        <v>132</v>
      </c>
      <c r="B33" s="4"/>
      <c r="C33" s="4"/>
      <c r="D33" s="129" t="s">
        <v>132</v>
      </c>
      <c r="E33" s="4"/>
      <c r="F33" s="4"/>
      <c r="G33" s="129" t="s">
        <v>133</v>
      </c>
      <c r="H33" s="4"/>
      <c r="I33" s="4"/>
      <c r="J33" s="117"/>
    </row>
  </sheetData>
  <pageMargins left="0.7" right="0.7" top="0.75" bottom="0.75" header="0.3" footer="0.3"/>
  <pageSetup paperSize="9" orientation="portrait" verticalDpi="0" r:id="rId1"/>
  <headerFooter>
    <oddFooter>&amp;LMall reviderad: 2026-03-25
Hantering av personuppgifter, se Locum.se</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4</vt:i4>
      </vt:variant>
      <vt:variant>
        <vt:lpstr>Namngivna områden</vt:lpstr>
      </vt:variant>
      <vt:variant>
        <vt:i4>5</vt:i4>
      </vt:variant>
    </vt:vector>
  </HeadingPairs>
  <TitlesOfParts>
    <vt:vector size="9" baseType="lpstr">
      <vt:lpstr>Lathund</vt:lpstr>
      <vt:lpstr>Sammanställning</vt:lpstr>
      <vt:lpstr>Data - Rör ej!</vt:lpstr>
      <vt:lpstr>Energipriser 2026</vt:lpstr>
      <vt:lpstr>Diarienr</vt:lpstr>
      <vt:lpstr>Informationssäkerhetsklass</vt:lpstr>
      <vt:lpstr>Projektnamn</vt:lpstr>
      <vt:lpstr>Projektnr</vt:lpstr>
      <vt:lpstr>Sammanställning!Utskriftsområde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Joachim Clasberg</dc:creator>
  <cp:lastModifiedBy>Joachim Clasberg</cp:lastModifiedBy>
  <cp:lastPrinted>2025-03-06T09:20:17Z</cp:lastPrinted>
  <dcterms:created xsi:type="dcterms:W3CDTF">2009-10-09T14:02:08Z</dcterms:created>
  <dcterms:modified xsi:type="dcterms:W3CDTF">2026-04-10T06:36:40Z</dcterms:modified>
</cp:coreProperties>
</file>